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Planeacion\2. PLANEACIÓN INSTITUCIONAL\03- Registros Planeación Institucional 2015-2018\02 PAI 2015-2018\2017\3. PLAN DE INVERSIONES\2. Seguimiento\07 Julio\"/>
    </mc:Choice>
  </mc:AlternateContent>
  <bookViews>
    <workbookView xWindow="0" yWindow="0" windowWidth="21600" windowHeight="10725"/>
  </bookViews>
  <sheets>
    <sheet name="Portada" sheetId="2" r:id="rId1"/>
    <sheet name="SEGUIMIENTO P INVERSION" sheetId="1" r:id="rId2"/>
  </sheets>
  <definedNames>
    <definedName name="_xlnm.Print_Area" localSheetId="1">'SEGUIMIENTO P INVERSION'!$A$1:$O$45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" i="1" l="1"/>
  <c r="N38" i="1"/>
  <c r="L39" i="1"/>
  <c r="K44" i="1" l="1"/>
  <c r="I37" i="1"/>
  <c r="K31" i="1"/>
  <c r="I31" i="1"/>
  <c r="J31" i="1"/>
  <c r="I44" i="1"/>
  <c r="K21" i="1"/>
  <c r="J21" i="1"/>
  <c r="I21" i="1"/>
  <c r="L21" i="1"/>
  <c r="N21" i="1"/>
  <c r="N23" i="1"/>
  <c r="N25" i="1"/>
  <c r="M31" i="1"/>
  <c r="N31" i="1"/>
  <c r="N37" i="1"/>
  <c r="N43" i="1"/>
  <c r="O42" i="1"/>
  <c r="M42" i="1"/>
  <c r="K42" i="1"/>
  <c r="K43" i="1"/>
  <c r="J43" i="1"/>
  <c r="I43" i="1"/>
  <c r="O36" i="1"/>
  <c r="M36" i="1"/>
  <c r="L37" i="1"/>
  <c r="L43" i="1" s="1"/>
  <c r="L44" i="1" s="1"/>
  <c r="K37" i="1"/>
  <c r="J37" i="1"/>
  <c r="K36" i="1"/>
  <c r="M30" i="1"/>
  <c r="O30" i="1"/>
  <c r="K30" i="1"/>
  <c r="O20" i="1"/>
  <c r="M20" i="1"/>
  <c r="K20" i="1"/>
  <c r="N44" i="1" l="1"/>
  <c r="O23" i="1"/>
  <c r="L23" i="1"/>
  <c r="M23" i="1" s="1"/>
  <c r="J23" i="1"/>
  <c r="I23" i="1"/>
  <c r="O22" i="1"/>
  <c r="M22" i="1"/>
  <c r="K22" i="1"/>
  <c r="K23" i="1" s="1"/>
  <c r="L25" i="1"/>
  <c r="J25" i="1"/>
  <c r="I25" i="1"/>
  <c r="O24" i="1"/>
  <c r="M24" i="1"/>
  <c r="K24" i="1"/>
  <c r="K25" i="1" s="1"/>
  <c r="O25" i="1" l="1"/>
  <c r="M25" i="1"/>
  <c r="M28" i="1" l="1"/>
  <c r="O28" i="1"/>
  <c r="J15" i="1" l="1"/>
  <c r="I15" i="1"/>
  <c r="I18" i="1"/>
  <c r="I38" i="1"/>
  <c r="K17" i="1"/>
  <c r="K16" i="1"/>
  <c r="K18" i="1" s="1"/>
  <c r="K35" i="1"/>
  <c r="K34" i="1"/>
  <c r="K33" i="1"/>
  <c r="K32" i="1"/>
  <c r="K29" i="1"/>
  <c r="K28" i="1"/>
  <c r="K27" i="1"/>
  <c r="K26" i="1"/>
  <c r="J19" i="1"/>
  <c r="K19" i="1" s="1"/>
  <c r="K14" i="1" l="1"/>
  <c r="K13" i="1"/>
  <c r="K12" i="1"/>
  <c r="K11" i="1"/>
  <c r="K10" i="1"/>
  <c r="K9" i="1"/>
  <c r="K8" i="1"/>
  <c r="K15" i="1" l="1"/>
  <c r="M14" i="1"/>
  <c r="O41" i="1" l="1"/>
  <c r="M41" i="1"/>
  <c r="K41" i="1"/>
  <c r="O40" i="1"/>
  <c r="M40" i="1"/>
  <c r="K40" i="1"/>
  <c r="Q39" i="1"/>
  <c r="O39" i="1"/>
  <c r="K39" i="1"/>
  <c r="Q38" i="1"/>
  <c r="O35" i="1"/>
  <c r="M35" i="1"/>
  <c r="O34" i="1"/>
  <c r="M34" i="1"/>
  <c r="O33" i="1"/>
  <c r="O32" i="1"/>
  <c r="L31" i="1"/>
  <c r="O29" i="1"/>
  <c r="M29" i="1"/>
  <c r="G29" i="1"/>
  <c r="O27" i="1"/>
  <c r="M27" i="1"/>
  <c r="O26" i="1"/>
  <c r="M26" i="1"/>
  <c r="M21" i="1"/>
  <c r="O19" i="1"/>
  <c r="M19" i="1"/>
  <c r="N18" i="1"/>
  <c r="L18" i="1"/>
  <c r="J18" i="1"/>
  <c r="O17" i="1"/>
  <c r="O16" i="1"/>
  <c r="N15" i="1"/>
  <c r="L15" i="1"/>
  <c r="O14" i="1"/>
  <c r="O13" i="1"/>
  <c r="M13" i="1"/>
  <c r="O12" i="1"/>
  <c r="M12" i="1"/>
  <c r="O11" i="1"/>
  <c r="M11" i="1"/>
  <c r="O10" i="1"/>
  <c r="M10" i="1"/>
  <c r="O9" i="1"/>
  <c r="M9" i="1"/>
  <c r="O8" i="1"/>
  <c r="M8" i="1"/>
  <c r="O15" i="1" l="1"/>
  <c r="M33" i="1"/>
  <c r="M32" i="1"/>
  <c r="M15" i="1"/>
  <c r="O31" i="1"/>
  <c r="O37" i="1"/>
  <c r="O21" i="1"/>
  <c r="M43" i="1"/>
  <c r="O43" i="1"/>
  <c r="M18" i="1"/>
  <c r="K38" i="1"/>
  <c r="M16" i="1"/>
  <c r="M17" i="1"/>
  <c r="M38" i="1"/>
  <c r="O38" i="1"/>
  <c r="M39" i="1"/>
  <c r="M37" i="1" l="1"/>
  <c r="O44" i="1"/>
  <c r="O18" i="1"/>
  <c r="M44" i="1" l="1"/>
</calcChain>
</file>

<file path=xl/sharedStrings.xml><?xml version="1.0" encoding="utf-8"?>
<sst xmlns="http://schemas.openxmlformats.org/spreadsheetml/2006/main" count="106" uniqueCount="94">
  <si>
    <t>OBJETIVO ESTRATÉGICO</t>
  </si>
  <si>
    <t>ÁREA RESPONSABLE</t>
  </si>
  <si>
    <t>CÓDIGO DEL  PROYECTO DE  INVERSIÓN</t>
  </si>
  <si>
    <t>PROYECTO DE INVERSIÓN</t>
  </si>
  <si>
    <t>ACTIVIDADES DEL GASTO</t>
  </si>
  <si>
    <t>INDICADOR</t>
  </si>
  <si>
    <t>META SUIFP</t>
  </si>
  <si>
    <t>AVANCE DE META</t>
  </si>
  <si>
    <t>RECURSOS FINANCIEROS</t>
  </si>
  <si>
    <t>APROPIACIÓN INICIAL</t>
  </si>
  <si>
    <t>DISPONIBLE</t>
  </si>
  <si>
    <t>COMPROMISO</t>
  </si>
  <si>
    <t>% COMP</t>
  </si>
  <si>
    <t>OBLIGACIÓN</t>
  </si>
  <si>
    <t>% OBLIG</t>
  </si>
  <si>
    <t>Subtotal</t>
  </si>
  <si>
    <r>
      <rPr>
        <b/>
        <sz val="12"/>
        <color theme="1"/>
        <rFont val="Arial"/>
        <family val="2"/>
      </rPr>
      <t xml:space="preserve">VERSIÓN: </t>
    </r>
    <r>
      <rPr>
        <sz val="12"/>
        <color theme="1"/>
        <rFont val="Arial"/>
        <family val="2"/>
      </rPr>
      <t>00</t>
    </r>
  </si>
  <si>
    <t>MATRIZ DE SEGUIMIENTO PLAN ANUAL DE INVERSIÓN</t>
  </si>
  <si>
    <r>
      <rPr>
        <b/>
        <sz val="12"/>
        <color theme="1"/>
        <rFont val="Arial"/>
        <family val="2"/>
      </rPr>
      <t>FECHA:</t>
    </r>
    <r>
      <rPr>
        <sz val="12"/>
        <color theme="1"/>
        <rFont val="Arial"/>
        <family val="2"/>
      </rPr>
      <t xml:space="preserve"> 2016-07-11</t>
    </r>
  </si>
  <si>
    <r>
      <rPr>
        <b/>
        <sz val="12"/>
        <color theme="1"/>
        <rFont val="Arial"/>
        <family val="2"/>
      </rPr>
      <t>CÓDIGO:</t>
    </r>
    <r>
      <rPr>
        <sz val="12"/>
        <color theme="1"/>
        <rFont val="Arial"/>
        <family val="2"/>
      </rPr>
      <t xml:space="preserve"> G101PR01F16</t>
    </r>
  </si>
  <si>
    <t>Mejorar la calidad
y el impacto de la
investigación y la
transferencia de
conocimiento y
tecnología</t>
  </si>
  <si>
    <t>Dirección de Fomento a la Investigación</t>
  </si>
  <si>
    <r>
      <rPr>
        <b/>
        <sz val="9"/>
        <rFont val="Arial"/>
        <family val="2"/>
      </rPr>
      <t>Capacitación de recursos</t>
    </r>
    <r>
      <rPr>
        <sz val="9"/>
        <rFont val="Arial"/>
        <family val="2"/>
      </rPr>
      <t xml:space="preserve"> humanos para la investigación.</t>
    </r>
  </si>
  <si>
    <t>Apoyar la financiaciación de es estudios de maestria en el exterior en áreas generales a través del programa "crédito-beca" con Colfuturo</t>
  </si>
  <si>
    <t xml:space="preserve"> Créditos educativos condonables para la realización de estudios de maestria en el exterior Otorgados</t>
  </si>
  <si>
    <t>Recursos CEA desembolsados</t>
  </si>
  <si>
    <t>Financiar estudios de doctorado en Colombia</t>
  </si>
  <si>
    <t xml:space="preserve"> Créditos educativos condonables para la realización de estudios de doctorado en Colombia otorgados</t>
  </si>
  <si>
    <t>Financiar estudios de posdoctorado</t>
  </si>
  <si>
    <t>Posdoctores apoyados</t>
  </si>
  <si>
    <t>Financiar estudios de doctorado en el exterior</t>
  </si>
  <si>
    <t xml:space="preserve"> Créditos educativos condonables para la realización de estudios de doctorado en el exterior Otorgados</t>
  </si>
  <si>
    <t>Apoyo a tesis doctorales beneficiarios convocatoria 2016</t>
  </si>
  <si>
    <t>Número de tesis doctorales apoyadas</t>
  </si>
  <si>
    <t>Recursos  comprometidos con vigencia futura (cohortes   2011, 2012, 2013, 2014, 2015 y 2016)</t>
  </si>
  <si>
    <t>Recursos girados al FFJC</t>
  </si>
  <si>
    <t>3902-1000-1</t>
  </si>
  <si>
    <r>
      <t>Aportes al</t>
    </r>
    <r>
      <rPr>
        <b/>
        <sz val="9"/>
        <rFont val="Arial"/>
        <family val="2"/>
      </rPr>
      <t xml:space="preserve"> Fondo de Investigación en Salud</t>
    </r>
    <r>
      <rPr>
        <sz val="9"/>
        <rFont val="Arial"/>
        <family val="2"/>
      </rPr>
      <t xml:space="preserve"> artículo 42 literal b Ley 643 de 2001 </t>
    </r>
  </si>
  <si>
    <t>Apoyar financiera y tecnicamente los programas y proyectos de investigación en salud</t>
  </si>
  <si>
    <t>Programas y Proyectos Cofinanciados en líneas prioritarias en salud</t>
  </si>
  <si>
    <t>Financiación del programa de "becas-crédito" en concordancia con el art.129 de la Ley 1815 del 7 diciembre/16</t>
  </si>
  <si>
    <t>Médicos especialistas en áreas clínicas y quirúrgicas apoyados</t>
  </si>
  <si>
    <r>
      <t xml:space="preserve">Apoyo financiero y técnico al </t>
    </r>
    <r>
      <rPr>
        <b/>
        <sz val="9"/>
        <rFont val="Arial"/>
        <family val="2"/>
      </rPr>
      <t>fortalecimiento de las capacidades</t>
    </r>
    <r>
      <rPr>
        <sz val="9"/>
        <rFont val="Arial"/>
        <family val="2"/>
      </rPr>
      <t xml:space="preserve"> institucionales del sistma nacional de ciencia, tecnología e innovación</t>
    </r>
  </si>
  <si>
    <t>Apoyar programas y/o proyectos de generación de conocimiento en CTeI</t>
  </si>
  <si>
    <t>Proyectos y/o programas apoyados</t>
  </si>
  <si>
    <t>Generar vínculos
entre los actores
del SNCTI y
actores
internacionales
estrategicos</t>
  </si>
  <si>
    <t>Equipo de Internacionalización</t>
  </si>
  <si>
    <r>
      <t>Apoyo fortalecimiento de la</t>
    </r>
    <r>
      <rPr>
        <b/>
        <sz val="9"/>
        <rFont val="Arial"/>
        <family val="2"/>
      </rPr>
      <t xml:space="preserve"> transferencia internacional </t>
    </r>
    <r>
      <rPr>
        <sz val="9"/>
        <rFont val="Arial"/>
        <family val="2"/>
      </rPr>
      <t>de conocimiento a los actores del SNCTI nivel nacional</t>
    </r>
  </si>
  <si>
    <t xml:space="preserve">Promover la participación de investigadores e innovadores en proyectos con reconocidas instituciones alemanas </t>
  </si>
  <si>
    <t>Grupos tándem de investigación apoyados</t>
  </si>
  <si>
    <t>Participación de Colombia en el ámbito internacional con miras a promover el avance de la ciencia, la tecnología y la innovación</t>
  </si>
  <si>
    <t>Eventos internacionales con autoridades en CTeI</t>
  </si>
  <si>
    <t>Promover la circulación de conocimiento y prácticas innovadoras en un escenario global</t>
  </si>
  <si>
    <t>Numero de movilidades realizadas entre países de Europa, América Latina y Colombia</t>
  </si>
  <si>
    <t>Desarrollar sistema e institucionalidad habilitante para la CTeI
Convertir a COLCIENCIAS en Ágil, Moderna y Transparente</t>
  </si>
  <si>
    <t>Dirección Adminstrativa y Financiera</t>
  </si>
  <si>
    <r>
      <rPr>
        <b/>
        <sz val="9"/>
        <rFont val="Arial"/>
        <family val="2"/>
      </rPr>
      <t>Administración sistema</t>
    </r>
    <r>
      <rPr>
        <sz val="9"/>
        <rFont val="Arial"/>
        <family val="2"/>
      </rPr>
      <t xml:space="preserve"> nacional de ciencia y tecnología</t>
    </r>
  </si>
  <si>
    <t>Apoyar las actividades de movilidad, eventos y seguimiento de la Entidad</t>
  </si>
  <si>
    <t>Comisiones apoyadas</t>
  </si>
  <si>
    <t>Facilitar el recurso humano requerido para el fortalecimiento de las areas tecnicas de la Entidad</t>
  </si>
  <si>
    <t>Areas técnicas apoyadas a través de la contraración de personal requerido</t>
  </si>
  <si>
    <t>Apoyar actividades y eventos que contribuyan al objetivo estratégico de AMT</t>
  </si>
  <si>
    <t>Actividades o Programas apoyados</t>
  </si>
  <si>
    <t>Desarrollar estrategias de comunicaciones de la Entidad</t>
  </si>
  <si>
    <t>Menciones positivas en medios de comunicación</t>
  </si>
  <si>
    <t>Convertir a COLCIENCIAS en Ágil, Moderna y Transparente</t>
  </si>
  <si>
    <t>Oficina de Tecnologías de la Información y comunicaciones TIC</t>
  </si>
  <si>
    <r>
      <t xml:space="preserve">Implantación y desarrollo del </t>
    </r>
    <r>
      <rPr>
        <b/>
        <sz val="9"/>
        <rFont val="Arial"/>
        <family val="2"/>
      </rPr>
      <t>sistema de información</t>
    </r>
    <r>
      <rPr>
        <sz val="9"/>
        <rFont val="Arial"/>
        <family val="2"/>
      </rPr>
      <t xml:space="preserve"> nacional y territorial SNCT.</t>
    </r>
  </si>
  <si>
    <t>Diseñar, implementar, y/o llevar a cabo la evolución de los componentes del Sistema de Información Integral (SII) de Colciencias</t>
  </si>
  <si>
    <t>Avance en la construcción del SII y su contenido</t>
  </si>
  <si>
    <t>Fortalecer la plataforma tecnológica y de telecomunicaciones de Colciencias - Dotación de administración de TIC</t>
  </si>
  <si>
    <t>Avance en la ejecución del plan de dotación tecnológica de la Entidad</t>
  </si>
  <si>
    <t>Contribuir a una Colciencias más moderna</t>
  </si>
  <si>
    <t>Avance en el diseño e implementación del modelo de gestión estratégica de TI (Plan de Inversión)</t>
  </si>
  <si>
    <t>Avance en la implementación del Modelo de Seguridad y Privacidad de la Información</t>
  </si>
  <si>
    <t>MODIFICACIONES EN TRÁMITE</t>
  </si>
  <si>
    <t>SEGUIMIENTO DE EJECUCION PLAN ANUAL DE INVERSIÓN 
CORTE AL MES ABRIL</t>
  </si>
  <si>
    <t>Gestion de Recursos de Cooperacion Internacional</t>
  </si>
  <si>
    <t>3902-1000-4</t>
  </si>
  <si>
    <t>3902-1000-3</t>
  </si>
  <si>
    <t>3901-1000-3</t>
  </si>
  <si>
    <t>3901-1000-2</t>
  </si>
  <si>
    <t>3901-1000-4</t>
  </si>
  <si>
    <t>Promover el desarrollo tecnológico y la innovación como motor de crecimiento empresarial y del emprendimiento</t>
  </si>
  <si>
    <t>Dirección de  Desarrollo Tecnológico e Innovación</t>
  </si>
  <si>
    <t>3903-1000-3</t>
  </si>
  <si>
    <t>Generar una cultura que valore y gestione el conocimiento y la innovación</t>
  </si>
  <si>
    <t xml:space="preserve">Dirección de Mentalidad y Cultura </t>
  </si>
  <si>
    <t>3904-1000-3</t>
  </si>
  <si>
    <r>
      <t xml:space="preserve">Apoyo a la </t>
    </r>
    <r>
      <rPr>
        <b/>
        <sz val="9"/>
        <rFont val="Arial"/>
        <family val="2"/>
      </rPr>
      <t xml:space="preserve">innovacion y el desarrollo </t>
    </r>
    <r>
      <rPr>
        <sz val="9"/>
        <rFont val="Arial"/>
        <family val="2"/>
      </rPr>
      <t>productivo de colombia</t>
    </r>
  </si>
  <si>
    <t>Recursos de Adición Presupuestal</t>
  </si>
  <si>
    <r>
      <t xml:space="preserve">Apoyo al fomento y desarrollo de la </t>
    </r>
    <r>
      <rPr>
        <b/>
        <sz val="9"/>
        <rFont val="Arial"/>
        <family val="2"/>
      </rPr>
      <t xml:space="preserve">apropiación social </t>
    </r>
    <r>
      <rPr>
        <sz val="9"/>
        <rFont val="Arial"/>
        <family val="2"/>
      </rPr>
      <t>de la ciencia, la tecnología y la innovación - ASCTI- nivel nacional</t>
    </r>
  </si>
  <si>
    <t>CORTE AL 31 DEL MES JULIO DE 2017</t>
  </si>
  <si>
    <t>Última fecha de actualización: 31 de julio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</si>
</sst>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164" formatCode="_-&quot;$&quot;* #,##0_-;\-&quot;$&quot;* #,##0_-;_-&quot;$&quot;* &quot;-&quot;??_-;_-@_-"/>
    <numFmt numFmtId="165" formatCode="_(* #,##0.00_);_(* \(#,##0.00\);_(* &quot;-&quot;??_);_(@_)"/>
    <numFmt numFmtId="166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9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19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8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0" fillId="0" borderId="1" xfId="0" applyFont="1" applyFill="1" applyBorder="1" applyAlignment="1">
      <alignment horizontal="left" vertical="center" wrapText="1"/>
    </xf>
    <xf numFmtId="164" fontId="10" fillId="2" borderId="8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>
      <alignment horizontal="left" vertical="center" wrapText="1"/>
    </xf>
    <xf numFmtId="4" fontId="11" fillId="0" borderId="0" xfId="0" applyNumberFormat="1" applyFont="1"/>
    <xf numFmtId="0" fontId="10" fillId="0" borderId="1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0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10" fillId="2" borderId="1" xfId="0" applyFont="1" applyFill="1" applyBorder="1" applyAlignment="1">
      <alignment horizontal="left" vertical="center" wrapText="1"/>
    </xf>
    <xf numFmtId="166" fontId="14" fillId="2" borderId="1" xfId="2" applyNumberFormat="1" applyFont="1" applyFill="1" applyBorder="1" applyAlignment="1">
      <alignment vertical="center" wrapText="1"/>
    </xf>
    <xf numFmtId="166" fontId="14" fillId="2" borderId="1" xfId="2" applyNumberFormat="1" applyFont="1" applyFill="1" applyBorder="1" applyAlignment="1">
      <alignment horizontal="center" vertical="center" wrapText="1"/>
    </xf>
    <xf numFmtId="9" fontId="14" fillId="2" borderId="1" xfId="1" applyFont="1" applyFill="1" applyBorder="1" applyAlignment="1">
      <alignment vertical="center" wrapText="1"/>
    </xf>
    <xf numFmtId="6" fontId="14" fillId="2" borderId="1" xfId="0" applyNumberFormat="1" applyFont="1" applyFill="1" applyBorder="1" applyAlignment="1">
      <alignment horizontal="right" vertical="center" wrapText="1"/>
    </xf>
    <xf numFmtId="0" fontId="15" fillId="4" borderId="1" xfId="0" applyFont="1" applyFill="1" applyBorder="1" applyAlignment="1">
      <alignment horizontal="right" vertical="center" wrapText="1"/>
    </xf>
    <xf numFmtId="9" fontId="15" fillId="4" borderId="1" xfId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right" vertical="center" wrapText="1"/>
    </xf>
    <xf numFmtId="1" fontId="14" fillId="0" borderId="1" xfId="0" applyNumberFormat="1" applyFont="1" applyFill="1" applyBorder="1" applyAlignment="1">
      <alignment horizontal="right" vertical="center" wrapText="1"/>
    </xf>
    <xf numFmtId="6" fontId="14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right" vertical="center"/>
    </xf>
    <xf numFmtId="9" fontId="14" fillId="0" borderId="1" xfId="0" applyNumberFormat="1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  <xf numFmtId="0" fontId="15" fillId="5" borderId="4" xfId="0" applyFont="1" applyFill="1" applyBorder="1" applyAlignment="1" applyProtection="1">
      <alignment horizontal="center" vertical="center" wrapText="1"/>
      <protection locked="0"/>
    </xf>
    <xf numFmtId="9" fontId="14" fillId="0" borderId="1" xfId="1" applyFont="1" applyFill="1" applyBorder="1" applyAlignment="1">
      <alignment horizontal="center" vertical="center" wrapText="1"/>
    </xf>
    <xf numFmtId="6" fontId="15" fillId="4" borderId="1" xfId="0" applyNumberFormat="1" applyFont="1" applyFill="1" applyBorder="1" applyAlignment="1">
      <alignment horizontal="right" vertical="center" wrapText="1"/>
    </xf>
    <xf numFmtId="6" fontId="15" fillId="5" borderId="4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right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0" fontId="15" fillId="4" borderId="1" xfId="1" applyNumberFormat="1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right"/>
    </xf>
    <xf numFmtId="0" fontId="13" fillId="2" borderId="17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readingOrder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 wrapText="1" readingOrder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readingOrder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695325</xdr:colOff>
      <xdr:row>42</xdr:row>
      <xdr:rowOff>133350</xdr:rowOff>
    </xdr:from>
    <xdr:ext cx="76200" cy="438150"/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3743325" y="9553575"/>
          <a:ext cx="76200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0</xdr:col>
      <xdr:colOff>115981</xdr:colOff>
      <xdr:row>15</xdr:row>
      <xdr:rowOff>173131</xdr:rowOff>
    </xdr:from>
    <xdr:to>
      <xdr:col>8</xdr:col>
      <xdr:colOff>725714</xdr:colOff>
      <xdr:row>29</xdr:row>
      <xdr:rowOff>87312</xdr:rowOff>
    </xdr:to>
    <xdr:sp macro="" textlink="">
      <xdr:nvSpPr>
        <xdr:cNvPr id="3" name="Rectangle 11"/>
        <xdr:cNvSpPr>
          <a:spLocks noChangeArrowheads="1"/>
        </xdr:cNvSpPr>
      </xdr:nvSpPr>
      <xdr:spPr bwMode="auto">
        <a:xfrm>
          <a:off x="115981" y="3640231"/>
          <a:ext cx="6705733" cy="2581181"/>
        </a:xfrm>
        <a:prstGeom prst="rect">
          <a:avLst/>
        </a:prstGeom>
        <a:noFill/>
        <a:ln w="38100">
          <a:noFill/>
          <a:miter lim="800000"/>
          <a:headEnd/>
          <a:tailEnd/>
        </a:ln>
        <a:effectLst>
          <a:outerShdw dist="28398" dir="3806097" algn="ctr" rotWithShape="0">
            <a:srgbClr val="7F7F7F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2400" b="0" i="0" u="none" strike="noStrike" baseline="0">
            <a:solidFill>
              <a:sysClr val="windowText" lastClr="000000"/>
            </a:solidFill>
            <a:latin typeface="Arial Narrow"/>
          </a:endParaRPr>
        </a:p>
        <a:p>
          <a:pPr algn="ctr" rtl="0">
            <a:defRPr sz="1000"/>
          </a:pPr>
          <a:endParaRPr lang="en-US" sz="2400" b="1" i="0" u="none" strike="noStrike" baseline="0">
            <a:solidFill>
              <a:sysClr val="windowText" lastClr="000000"/>
            </a:solidFill>
            <a:latin typeface="Arial Narrow"/>
          </a:endParaRPr>
        </a:p>
        <a:p>
          <a:pPr algn="ctr" rtl="0">
            <a:defRPr sz="1000"/>
          </a:pPr>
          <a:endParaRPr lang="en-US" sz="2400" b="1" i="0" u="none" strike="noStrike" baseline="0">
            <a:solidFill>
              <a:sysClr val="windowText" lastClr="000000"/>
            </a:solidFill>
            <a:latin typeface="Arial Narrow"/>
          </a:endParaRPr>
        </a:p>
        <a:p>
          <a:pPr algn="ctr" rtl="0">
            <a:defRPr sz="1000"/>
          </a:pPr>
          <a:r>
            <a:rPr lang="en-US" sz="2400" b="1" i="0" u="none" strike="noStrike" baseline="0">
              <a:solidFill>
                <a:sysClr val="windowText" lastClr="000000"/>
              </a:solidFill>
              <a:latin typeface="Arial Narrow"/>
            </a:rPr>
            <a:t>SEGUIMIENTO AL PLAN ANUAL DE INVERSIÓN 2017</a:t>
          </a:r>
        </a:p>
        <a:p>
          <a:pPr algn="ctr" rtl="0">
            <a:defRPr sz="1000"/>
          </a:pPr>
          <a:r>
            <a:rPr lang="en-US" sz="2400" b="1" i="0" u="none" strike="noStrike" baseline="0">
              <a:solidFill>
                <a:sysClr val="windowText" lastClr="000000"/>
              </a:solidFill>
              <a:effectLst/>
              <a:latin typeface="Arial Narrow"/>
              <a:ea typeface="+mn-ea"/>
              <a:cs typeface="+mn-cs"/>
            </a:rPr>
            <a:t>Corte a 31 de julio</a:t>
          </a:r>
          <a:endParaRPr lang="en-US" sz="2400" b="0" i="0" u="none" strike="noStrike" baseline="0">
            <a:solidFill>
              <a:sysClr val="windowText" lastClr="000000"/>
            </a:solidFill>
            <a:latin typeface="Arial Narrow"/>
          </a:endParaRPr>
        </a:p>
      </xdr:txBody>
    </xdr:sp>
    <xdr:clientData/>
  </xdr:twoCellAnchor>
  <xdr:twoCellAnchor editAs="oneCell">
    <xdr:from>
      <xdr:col>0</xdr:col>
      <xdr:colOff>40822</xdr:colOff>
      <xdr:row>2</xdr:row>
      <xdr:rowOff>0</xdr:rowOff>
    </xdr:from>
    <xdr:to>
      <xdr:col>8</xdr:col>
      <xdr:colOff>734786</xdr:colOff>
      <xdr:row>14</xdr:row>
      <xdr:rowOff>84667</xdr:rowOff>
    </xdr:to>
    <xdr:pic>
      <xdr:nvPicPr>
        <xdr:cNvPr id="4" name="11 Imagen" descr="graficacion-01.png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831" r="17670" b="58277"/>
        <a:stretch/>
      </xdr:blipFill>
      <xdr:spPr>
        <a:xfrm>
          <a:off x="40822" y="638175"/>
          <a:ext cx="6789964" cy="2370667"/>
        </a:xfrm>
        <a:prstGeom prst="rect">
          <a:avLst/>
        </a:prstGeom>
      </xdr:spPr>
    </xdr:pic>
    <xdr:clientData/>
  </xdr:twoCellAnchor>
  <xdr:twoCellAnchor editAs="oneCell">
    <xdr:from>
      <xdr:col>0</xdr:col>
      <xdr:colOff>193221</xdr:colOff>
      <xdr:row>36</xdr:row>
      <xdr:rowOff>108857</xdr:rowOff>
    </xdr:from>
    <xdr:to>
      <xdr:col>8</xdr:col>
      <xdr:colOff>640896</xdr:colOff>
      <xdr:row>45</xdr:row>
      <xdr:rowOff>83457</xdr:rowOff>
    </xdr:to>
    <xdr:pic>
      <xdr:nvPicPr>
        <xdr:cNvPr id="5" name="12 Imagen" descr="graficacion-01.png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99" t="78611" r="24102"/>
        <a:stretch/>
      </xdr:blipFill>
      <xdr:spPr>
        <a:xfrm>
          <a:off x="193221" y="8252732"/>
          <a:ext cx="6543675" cy="182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195944</xdr:colOff>
      <xdr:row>0</xdr:row>
      <xdr:rowOff>138795</xdr:rowOff>
    </xdr:from>
    <xdr:to>
      <xdr:col>3</xdr:col>
      <xdr:colOff>831323</xdr:colOff>
      <xdr:row>3</xdr:row>
      <xdr:rowOff>231321</xdr:rowOff>
    </xdr:to>
    <xdr:pic>
      <xdr:nvPicPr>
        <xdr:cNvPr id="2" name="Imagen 1" descr="Departamento Administrativo de Ciencia, Tecnología e Innovación. COL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944" y="138795"/>
          <a:ext cx="4663093" cy="704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20" zoomScale="70" zoomScaleNormal="70" workbookViewId="0">
      <selection activeCell="M33" sqref="M33"/>
    </sheetView>
  </sheetViews>
  <sheetFormatPr baseColWidth="10" defaultRowHeight="15" x14ac:dyDescent="0.25"/>
  <sheetData>
    <row r="1" spans="1:9" x14ac:dyDescent="0.25">
      <c r="A1" s="13"/>
      <c r="B1" s="14"/>
      <c r="C1" s="14"/>
      <c r="D1" s="14"/>
      <c r="E1" s="14"/>
      <c r="F1" s="14"/>
      <c r="G1" s="14"/>
      <c r="H1" s="14"/>
      <c r="I1" s="15"/>
    </row>
    <row r="2" spans="1:9" ht="35.25" customHeight="1" x14ac:dyDescent="0.25">
      <c r="A2" s="16"/>
      <c r="B2" s="17"/>
      <c r="C2" s="17"/>
      <c r="D2" s="17"/>
      <c r="E2" s="17"/>
      <c r="F2" s="17"/>
      <c r="G2" s="17"/>
      <c r="H2" s="17"/>
      <c r="I2" s="18"/>
    </row>
    <row r="3" spans="1:9" x14ac:dyDescent="0.25">
      <c r="A3" s="16"/>
      <c r="B3" s="17"/>
      <c r="C3" s="17"/>
      <c r="D3" s="17"/>
      <c r="E3" s="17"/>
      <c r="F3" s="17"/>
      <c r="G3" s="17"/>
      <c r="H3" s="17"/>
      <c r="I3" s="18"/>
    </row>
    <row r="4" spans="1:9" x14ac:dyDescent="0.25">
      <c r="A4" s="16"/>
      <c r="B4" s="17"/>
      <c r="C4" s="17"/>
      <c r="D4" s="17"/>
      <c r="E4" s="17"/>
      <c r="F4" s="17"/>
      <c r="G4" s="17"/>
      <c r="H4" s="17"/>
      <c r="I4" s="18"/>
    </row>
    <row r="5" spans="1:9" x14ac:dyDescent="0.25">
      <c r="A5" s="16"/>
      <c r="B5" s="17"/>
      <c r="C5" s="17"/>
      <c r="D5" s="17"/>
      <c r="E5" s="17"/>
      <c r="F5" s="17"/>
      <c r="G5" s="17"/>
      <c r="H5" s="17"/>
      <c r="I5" s="18"/>
    </row>
    <row r="6" spans="1:9" x14ac:dyDescent="0.25">
      <c r="A6" s="16"/>
      <c r="B6" s="17"/>
      <c r="C6" s="17"/>
      <c r="D6" s="17"/>
      <c r="E6" s="17"/>
      <c r="F6" s="17"/>
      <c r="G6" s="17"/>
      <c r="H6" s="17"/>
      <c r="I6" s="18"/>
    </row>
    <row r="7" spans="1:9" x14ac:dyDescent="0.25">
      <c r="A7" s="16"/>
      <c r="B7" s="17"/>
      <c r="C7" s="17"/>
      <c r="D7" s="17"/>
      <c r="E7" s="17"/>
      <c r="F7" s="17"/>
      <c r="G7" s="17"/>
      <c r="H7" s="17"/>
      <c r="I7" s="18"/>
    </row>
    <row r="8" spans="1:9" x14ac:dyDescent="0.25">
      <c r="A8" s="16"/>
      <c r="B8" s="17"/>
      <c r="C8" s="17"/>
      <c r="D8" s="17"/>
      <c r="E8" s="17"/>
      <c r="F8" s="17"/>
      <c r="G8" s="17"/>
      <c r="H8" s="17"/>
      <c r="I8" s="18"/>
    </row>
    <row r="9" spans="1:9" x14ac:dyDescent="0.25">
      <c r="A9" s="16"/>
      <c r="B9" s="17"/>
      <c r="C9" s="17"/>
      <c r="D9" s="17"/>
      <c r="E9" s="17"/>
      <c r="F9" s="17"/>
      <c r="G9" s="17"/>
      <c r="H9" s="17"/>
      <c r="I9" s="18"/>
    </row>
    <row r="10" spans="1:9" x14ac:dyDescent="0.25">
      <c r="A10" s="16"/>
      <c r="B10" s="17"/>
      <c r="C10" s="17"/>
      <c r="D10" s="17"/>
      <c r="E10" s="17"/>
      <c r="F10" s="17"/>
      <c r="G10" s="17"/>
      <c r="H10" s="17"/>
      <c r="I10" s="18"/>
    </row>
    <row r="11" spans="1:9" x14ac:dyDescent="0.25">
      <c r="A11" s="16"/>
      <c r="B11" s="17"/>
      <c r="C11" s="17"/>
      <c r="D11" s="17"/>
      <c r="E11" s="17"/>
      <c r="F11" s="17"/>
      <c r="G11" s="17"/>
      <c r="H11" s="17"/>
      <c r="I11" s="18"/>
    </row>
    <row r="12" spans="1:9" x14ac:dyDescent="0.25">
      <c r="A12" s="16"/>
      <c r="B12" s="17"/>
      <c r="C12" s="17"/>
      <c r="D12" s="17"/>
      <c r="E12" s="17"/>
      <c r="F12" s="17"/>
      <c r="G12" s="17"/>
      <c r="H12" s="17"/>
      <c r="I12" s="18"/>
    </row>
    <row r="13" spans="1:9" x14ac:dyDescent="0.25">
      <c r="A13" s="16"/>
      <c r="B13" s="17"/>
      <c r="C13" s="17"/>
      <c r="D13" s="17"/>
      <c r="E13" s="17"/>
      <c r="F13" s="17"/>
      <c r="G13" s="17"/>
      <c r="H13" s="17"/>
      <c r="I13" s="18"/>
    </row>
    <row r="14" spans="1:9" x14ac:dyDescent="0.25">
      <c r="A14" s="16"/>
      <c r="B14" s="17"/>
      <c r="C14" s="17"/>
      <c r="D14" s="17"/>
      <c r="E14" s="17"/>
      <c r="F14" s="17"/>
      <c r="G14" s="17"/>
      <c r="H14" s="17"/>
      <c r="I14" s="18"/>
    </row>
    <row r="15" spans="1:9" ht="42.75" customHeight="1" x14ac:dyDescent="0.25">
      <c r="A15" s="16"/>
      <c r="B15" s="17"/>
      <c r="C15" s="17"/>
      <c r="D15" s="17"/>
      <c r="E15" s="17"/>
      <c r="F15" s="17"/>
      <c r="G15" s="17"/>
      <c r="H15" s="17"/>
      <c r="I15" s="18"/>
    </row>
    <row r="16" spans="1:9" x14ac:dyDescent="0.25">
      <c r="A16" s="16"/>
      <c r="B16" s="17"/>
      <c r="C16" s="17"/>
      <c r="D16" s="17"/>
      <c r="E16" s="17"/>
      <c r="F16" s="17"/>
      <c r="G16" s="17"/>
      <c r="H16" s="17"/>
      <c r="I16" s="18"/>
    </row>
    <row r="17" spans="1:9" x14ac:dyDescent="0.25">
      <c r="A17" s="16"/>
      <c r="B17" s="17"/>
      <c r="C17" s="17"/>
      <c r="D17" s="17"/>
      <c r="E17" s="17"/>
      <c r="F17" s="17"/>
      <c r="G17" s="17"/>
      <c r="H17" s="17"/>
      <c r="I17" s="18"/>
    </row>
    <row r="18" spans="1:9" x14ac:dyDescent="0.25">
      <c r="A18" s="16"/>
      <c r="B18" s="17"/>
      <c r="C18" s="17"/>
      <c r="D18" s="17"/>
      <c r="E18" s="17"/>
      <c r="F18" s="17"/>
      <c r="G18" s="17"/>
      <c r="H18" s="17"/>
      <c r="I18" s="18"/>
    </row>
    <row r="19" spans="1:9" x14ac:dyDescent="0.25">
      <c r="A19" s="16"/>
      <c r="B19" s="17"/>
      <c r="C19" s="17"/>
      <c r="D19" s="17"/>
      <c r="E19" s="17"/>
      <c r="F19" s="17"/>
      <c r="G19" s="17"/>
      <c r="H19" s="17"/>
      <c r="I19" s="18"/>
    </row>
    <row r="20" spans="1:9" x14ac:dyDescent="0.25">
      <c r="A20" s="16"/>
      <c r="B20" s="17"/>
      <c r="C20" s="17"/>
      <c r="D20" s="17"/>
      <c r="E20" s="17"/>
      <c r="F20" s="17"/>
      <c r="G20" s="17"/>
      <c r="H20" s="17"/>
      <c r="I20" s="18"/>
    </row>
    <row r="21" spans="1:9" x14ac:dyDescent="0.25">
      <c r="A21" s="16"/>
      <c r="B21" s="17"/>
      <c r="C21" s="17"/>
      <c r="D21" s="17"/>
      <c r="E21" s="17"/>
      <c r="F21" s="17"/>
      <c r="G21" s="17"/>
      <c r="H21" s="17"/>
      <c r="I21" s="18"/>
    </row>
    <row r="22" spans="1:9" x14ac:dyDescent="0.25">
      <c r="A22" s="16"/>
      <c r="B22" s="17"/>
      <c r="C22" s="17"/>
      <c r="D22" s="17"/>
      <c r="E22" s="17"/>
      <c r="F22" s="17"/>
      <c r="G22" s="17"/>
      <c r="H22" s="17"/>
      <c r="I22" s="18"/>
    </row>
    <row r="23" spans="1:9" x14ac:dyDescent="0.25">
      <c r="A23" s="16"/>
      <c r="B23" s="17"/>
      <c r="C23" s="17"/>
      <c r="D23" s="17"/>
      <c r="E23" s="17"/>
      <c r="F23" s="17"/>
      <c r="G23" s="17"/>
      <c r="H23" s="17"/>
      <c r="I23" s="18"/>
    </row>
    <row r="24" spans="1:9" x14ac:dyDescent="0.25">
      <c r="A24" s="16"/>
      <c r="B24" s="17"/>
      <c r="C24" s="17"/>
      <c r="D24" s="17"/>
      <c r="E24" s="17"/>
      <c r="F24" s="17"/>
      <c r="G24" s="17"/>
      <c r="H24" s="17"/>
      <c r="I24" s="18"/>
    </row>
    <row r="25" spans="1:9" x14ac:dyDescent="0.25">
      <c r="A25" s="16"/>
      <c r="B25" s="17"/>
      <c r="C25" s="17"/>
      <c r="D25" s="17"/>
      <c r="E25" s="17"/>
      <c r="F25" s="17"/>
      <c r="G25" s="17"/>
      <c r="H25" s="17"/>
      <c r="I25" s="18"/>
    </row>
    <row r="26" spans="1:9" x14ac:dyDescent="0.25">
      <c r="A26" s="16"/>
      <c r="B26" s="17"/>
      <c r="C26" s="17"/>
      <c r="D26" s="17"/>
      <c r="E26" s="17"/>
      <c r="F26" s="17"/>
      <c r="G26" s="17"/>
      <c r="H26" s="17"/>
      <c r="I26" s="18"/>
    </row>
    <row r="27" spans="1:9" x14ac:dyDescent="0.25">
      <c r="A27" s="16"/>
      <c r="B27" s="17"/>
      <c r="C27" s="17"/>
      <c r="D27" s="17"/>
      <c r="E27" s="17"/>
      <c r="F27" s="17"/>
      <c r="G27" s="17"/>
      <c r="H27" s="17"/>
      <c r="I27" s="18"/>
    </row>
    <row r="28" spans="1:9" x14ac:dyDescent="0.25">
      <c r="A28" s="16"/>
      <c r="B28" s="17"/>
      <c r="C28" s="17"/>
      <c r="D28" s="17"/>
      <c r="E28" s="17"/>
      <c r="F28" s="17"/>
      <c r="G28" s="17"/>
      <c r="H28" s="17"/>
      <c r="I28" s="18"/>
    </row>
    <row r="29" spans="1:9" x14ac:dyDescent="0.25">
      <c r="A29" s="16"/>
      <c r="B29" s="17"/>
      <c r="C29" s="17"/>
      <c r="D29" s="17"/>
      <c r="E29" s="17"/>
      <c r="F29" s="17"/>
      <c r="G29" s="17"/>
      <c r="H29" s="17"/>
      <c r="I29" s="18"/>
    </row>
    <row r="30" spans="1:9" ht="42" customHeight="1" x14ac:dyDescent="0.25">
      <c r="A30" s="16"/>
      <c r="B30" s="17"/>
      <c r="C30" s="17"/>
      <c r="D30" s="17"/>
      <c r="E30" s="17"/>
      <c r="F30" s="17"/>
      <c r="G30" s="17"/>
      <c r="H30" s="17"/>
      <c r="I30" s="18"/>
    </row>
    <row r="31" spans="1:9" x14ac:dyDescent="0.25">
      <c r="A31" s="16"/>
      <c r="B31" s="17"/>
      <c r="C31" s="17"/>
      <c r="D31" s="17"/>
      <c r="E31" s="17"/>
      <c r="F31" s="17"/>
      <c r="G31" s="17"/>
      <c r="H31" s="17"/>
      <c r="I31" s="18"/>
    </row>
    <row r="32" spans="1:9" ht="20.25" customHeight="1" x14ac:dyDescent="0.25">
      <c r="A32" s="16"/>
      <c r="B32" s="17"/>
      <c r="C32" s="17"/>
      <c r="D32" s="17"/>
      <c r="E32" s="17"/>
      <c r="F32" s="17"/>
      <c r="G32" s="17"/>
      <c r="H32" s="17"/>
      <c r="I32" s="18"/>
    </row>
    <row r="33" spans="1:9" ht="20.25" customHeight="1" x14ac:dyDescent="0.25">
      <c r="A33" s="16"/>
      <c r="B33" s="17"/>
      <c r="C33" s="17"/>
      <c r="D33" s="17"/>
      <c r="E33" s="17"/>
      <c r="F33" s="17"/>
      <c r="G33" s="17"/>
      <c r="H33" s="17"/>
      <c r="I33" s="18"/>
    </row>
    <row r="34" spans="1:9" ht="20.25" customHeight="1" x14ac:dyDescent="0.25">
      <c r="A34" s="16"/>
      <c r="B34" s="17"/>
      <c r="C34" s="17"/>
      <c r="D34" s="17"/>
      <c r="E34" s="17"/>
      <c r="F34" s="17"/>
      <c r="G34" s="17"/>
      <c r="H34" s="17"/>
      <c r="I34" s="18"/>
    </row>
    <row r="35" spans="1:9" ht="20.25" customHeight="1" x14ac:dyDescent="0.25">
      <c r="A35" s="16"/>
      <c r="B35" s="17"/>
      <c r="C35" s="17"/>
      <c r="D35" s="17"/>
      <c r="E35" s="17"/>
      <c r="F35" s="17"/>
      <c r="G35" s="17"/>
      <c r="H35" s="17"/>
      <c r="I35" s="18"/>
    </row>
    <row r="36" spans="1:9" ht="20.25" customHeight="1" x14ac:dyDescent="0.25">
      <c r="A36" s="45" t="s">
        <v>93</v>
      </c>
      <c r="B36" s="46"/>
      <c r="C36" s="46"/>
      <c r="D36" s="46"/>
      <c r="E36" s="46"/>
      <c r="F36" s="46"/>
      <c r="G36" s="46"/>
      <c r="H36" s="46"/>
      <c r="I36" s="47"/>
    </row>
    <row r="37" spans="1:9" ht="20.25" customHeight="1" x14ac:dyDescent="0.25">
      <c r="A37" s="16"/>
      <c r="B37" s="17"/>
      <c r="C37" s="17"/>
      <c r="D37" s="17"/>
      <c r="E37" s="17"/>
      <c r="F37" s="17"/>
      <c r="G37" s="17"/>
      <c r="H37" s="17"/>
      <c r="I37" s="18"/>
    </row>
    <row r="38" spans="1:9" ht="20.25" customHeight="1" x14ac:dyDescent="0.25">
      <c r="A38" s="16"/>
      <c r="B38" s="17"/>
      <c r="C38" s="17"/>
      <c r="D38" s="17"/>
      <c r="E38" s="17"/>
      <c r="F38" s="17"/>
      <c r="G38" s="17"/>
      <c r="H38" s="17"/>
      <c r="I38" s="18"/>
    </row>
    <row r="39" spans="1:9" x14ac:dyDescent="0.25">
      <c r="A39" s="16"/>
      <c r="B39" s="17"/>
      <c r="C39" s="17"/>
      <c r="D39" s="17"/>
      <c r="E39" s="17"/>
      <c r="F39" s="17"/>
      <c r="G39" s="17"/>
      <c r="H39" s="17"/>
      <c r="I39" s="18"/>
    </row>
    <row r="40" spans="1:9" x14ac:dyDescent="0.25">
      <c r="A40" s="16"/>
      <c r="B40" s="17"/>
      <c r="C40" s="17"/>
      <c r="D40" s="17"/>
      <c r="E40" s="17"/>
      <c r="F40" s="17"/>
      <c r="G40" s="17"/>
      <c r="H40" s="17"/>
      <c r="I40" s="18"/>
    </row>
    <row r="41" spans="1:9" x14ac:dyDescent="0.25">
      <c r="A41" s="16"/>
      <c r="B41" s="17"/>
      <c r="C41" s="17"/>
      <c r="D41" s="17"/>
      <c r="E41" s="17"/>
      <c r="F41" s="17"/>
      <c r="G41" s="17"/>
      <c r="H41" s="17"/>
      <c r="I41" s="18"/>
    </row>
    <row r="42" spans="1:9" x14ac:dyDescent="0.25">
      <c r="A42" s="16"/>
      <c r="B42" s="17"/>
      <c r="C42" s="17"/>
      <c r="D42" s="17"/>
      <c r="E42" s="17"/>
      <c r="F42" s="17"/>
      <c r="G42" s="17"/>
      <c r="H42" s="17"/>
      <c r="I42" s="18"/>
    </row>
    <row r="43" spans="1:9" x14ac:dyDescent="0.25">
      <c r="A43" s="16"/>
      <c r="B43" s="17"/>
      <c r="C43" s="17"/>
      <c r="D43" s="17"/>
      <c r="E43" s="17"/>
      <c r="F43" s="17"/>
      <c r="G43" s="17"/>
      <c r="H43" s="17"/>
      <c r="I43" s="18"/>
    </row>
    <row r="44" spans="1:9" x14ac:dyDescent="0.25">
      <c r="A44" s="16"/>
      <c r="B44" s="17"/>
      <c r="C44" s="17"/>
      <c r="D44" s="17"/>
      <c r="E44" s="17"/>
      <c r="F44" s="17"/>
      <c r="G44" s="17"/>
      <c r="H44" s="17"/>
      <c r="I44" s="18"/>
    </row>
    <row r="45" spans="1:9" x14ac:dyDescent="0.25">
      <c r="A45" s="16"/>
      <c r="B45" s="17"/>
      <c r="C45" s="17"/>
      <c r="D45" s="17"/>
      <c r="E45" s="17"/>
      <c r="F45" s="17"/>
      <c r="G45" s="17"/>
      <c r="H45" s="17"/>
      <c r="I45" s="18"/>
    </row>
    <row r="46" spans="1:9" ht="15.75" thickBot="1" x14ac:dyDescent="0.3">
      <c r="A46" s="19"/>
      <c r="B46" s="20"/>
      <c r="C46" s="20"/>
      <c r="D46" s="20"/>
      <c r="E46" s="20"/>
      <c r="F46" s="20"/>
      <c r="G46" s="20"/>
      <c r="H46" s="20"/>
      <c r="I46" s="21"/>
    </row>
  </sheetData>
  <mergeCells count="1">
    <mergeCell ref="A36:I36"/>
  </mergeCells>
  <pageMargins left="0.7" right="0.7" top="0.75" bottom="0.75" header="0.3" footer="0.3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44"/>
  <sheetViews>
    <sheetView view="pageBreakPreview" topLeftCell="A11" zoomScale="70" zoomScaleNormal="70" zoomScaleSheetLayoutView="70" workbookViewId="0">
      <selection activeCell="Q40" sqref="Q40"/>
    </sheetView>
  </sheetViews>
  <sheetFormatPr baseColWidth="10" defaultColWidth="11.5703125" defaultRowHeight="15" x14ac:dyDescent="0.25"/>
  <cols>
    <col min="1" max="2" width="20" style="1" customWidth="1"/>
    <col min="3" max="3" width="20.42578125" style="1" customWidth="1"/>
    <col min="4" max="4" width="33.7109375" style="1" customWidth="1"/>
    <col min="5" max="5" width="28.42578125" style="1" customWidth="1"/>
    <col min="6" max="6" width="29.7109375" style="1" customWidth="1"/>
    <col min="7" max="7" width="17.42578125" style="1" bestFit="1" customWidth="1"/>
    <col min="8" max="8" width="14" style="1" customWidth="1"/>
    <col min="9" max="12" width="25" style="1" customWidth="1"/>
    <col min="13" max="13" width="19.85546875" style="1" customWidth="1"/>
    <col min="14" max="14" width="23.85546875" style="1" bestFit="1" customWidth="1"/>
    <col min="15" max="15" width="11.5703125" style="1" bestFit="1" customWidth="1"/>
    <col min="16" max="16384" width="11.5703125" style="1"/>
  </cols>
  <sheetData>
    <row r="1" spans="1:18" ht="15.75" x14ac:dyDescent="0.25">
      <c r="A1" s="48"/>
      <c r="B1" s="48"/>
      <c r="C1" s="48"/>
      <c r="D1" s="48"/>
      <c r="E1" s="49" t="s">
        <v>17</v>
      </c>
      <c r="F1" s="49"/>
      <c r="G1" s="49"/>
      <c r="H1" s="49"/>
      <c r="I1" s="49"/>
      <c r="J1" s="49"/>
      <c r="K1" s="49"/>
      <c r="L1" s="49"/>
      <c r="M1" s="49"/>
      <c r="N1" s="48" t="s">
        <v>19</v>
      </c>
      <c r="O1" s="48"/>
    </row>
    <row r="2" spans="1:18" ht="15.75" x14ac:dyDescent="0.25">
      <c r="A2" s="48"/>
      <c r="B2" s="48"/>
      <c r="C2" s="48"/>
      <c r="D2" s="48"/>
      <c r="E2" s="49"/>
      <c r="F2" s="49"/>
      <c r="G2" s="49"/>
      <c r="H2" s="49"/>
      <c r="I2" s="49"/>
      <c r="J2" s="49"/>
      <c r="K2" s="49"/>
      <c r="L2" s="49"/>
      <c r="M2" s="49"/>
      <c r="N2" s="48" t="s">
        <v>16</v>
      </c>
      <c r="O2" s="48"/>
    </row>
    <row r="3" spans="1:18" ht="15.75" x14ac:dyDescent="0.25">
      <c r="A3" s="48"/>
      <c r="B3" s="48"/>
      <c r="C3" s="48"/>
      <c r="D3" s="48"/>
      <c r="E3" s="49"/>
      <c r="F3" s="49"/>
      <c r="G3" s="49"/>
      <c r="H3" s="49"/>
      <c r="I3" s="49"/>
      <c r="J3" s="49"/>
      <c r="K3" s="49"/>
      <c r="L3" s="49"/>
      <c r="M3" s="49"/>
      <c r="N3" s="48" t="s">
        <v>18</v>
      </c>
      <c r="O3" s="48"/>
    </row>
    <row r="4" spans="1:18" ht="23.25" x14ac:dyDescent="0.25">
      <c r="E4" s="52" t="s">
        <v>92</v>
      </c>
      <c r="F4" s="52"/>
      <c r="G4" s="52"/>
      <c r="H4" s="52"/>
      <c r="I4" s="52"/>
      <c r="J4" s="52"/>
      <c r="K4" s="52"/>
      <c r="L4" s="52"/>
      <c r="M4" s="52"/>
      <c r="N4" s="52"/>
      <c r="O4" s="52"/>
    </row>
    <row r="6" spans="1:18" ht="15.75" x14ac:dyDescent="0.25">
      <c r="A6" s="53" t="s">
        <v>0</v>
      </c>
      <c r="B6" s="54" t="s">
        <v>1</v>
      </c>
      <c r="C6" s="54" t="s">
        <v>2</v>
      </c>
      <c r="D6" s="53" t="s">
        <v>3</v>
      </c>
      <c r="E6" s="53" t="s">
        <v>4</v>
      </c>
      <c r="F6" s="53" t="s">
        <v>5</v>
      </c>
      <c r="G6" s="53" t="s">
        <v>6</v>
      </c>
      <c r="H6" s="53" t="s">
        <v>7</v>
      </c>
      <c r="I6" s="56" t="s">
        <v>8</v>
      </c>
      <c r="J6" s="56"/>
      <c r="K6" s="56"/>
      <c r="L6" s="51" t="s">
        <v>76</v>
      </c>
      <c r="M6" s="51"/>
      <c r="N6" s="51"/>
      <c r="O6" s="51"/>
    </row>
    <row r="7" spans="1:18" ht="31.5" x14ac:dyDescent="0.25">
      <c r="A7" s="53"/>
      <c r="B7" s="55"/>
      <c r="C7" s="55"/>
      <c r="D7" s="53"/>
      <c r="E7" s="53"/>
      <c r="F7" s="53"/>
      <c r="G7" s="53"/>
      <c r="H7" s="53"/>
      <c r="I7" s="3" t="s">
        <v>9</v>
      </c>
      <c r="J7" s="3" t="s">
        <v>75</v>
      </c>
      <c r="K7" s="3" t="s">
        <v>10</v>
      </c>
      <c r="L7" s="4" t="s">
        <v>11</v>
      </c>
      <c r="M7" s="4" t="s">
        <v>12</v>
      </c>
      <c r="N7" s="4" t="s">
        <v>13</v>
      </c>
      <c r="O7" s="4" t="s">
        <v>14</v>
      </c>
    </row>
    <row r="8" spans="1:18" s="5" customFormat="1" ht="41.25" customHeight="1" x14ac:dyDescent="0.2">
      <c r="A8" s="57" t="s">
        <v>20</v>
      </c>
      <c r="B8" s="61" t="s">
        <v>21</v>
      </c>
      <c r="C8" s="63" t="s">
        <v>36</v>
      </c>
      <c r="D8" s="64" t="s">
        <v>22</v>
      </c>
      <c r="E8" s="50" t="s">
        <v>23</v>
      </c>
      <c r="F8" s="22" t="s">
        <v>24</v>
      </c>
      <c r="G8" s="23">
        <v>1200</v>
      </c>
      <c r="H8" s="23">
        <v>0</v>
      </c>
      <c r="I8" s="26">
        <v>55447684575.780998</v>
      </c>
      <c r="J8" s="26">
        <v>0</v>
      </c>
      <c r="K8" s="26">
        <f>+I8+J8</f>
        <v>55447684575.780998</v>
      </c>
      <c r="L8" s="32">
        <v>55447684576</v>
      </c>
      <c r="M8" s="37">
        <f>IFERROR(L8/$I8,0)</f>
        <v>1.0000000000039497</v>
      </c>
      <c r="N8" s="32">
        <v>55447684576</v>
      </c>
      <c r="O8" s="37">
        <f>IFERROR(N8/$I8,0)</f>
        <v>1.0000000000039497</v>
      </c>
    </row>
    <row r="9" spans="1:18" s="5" customFormat="1" ht="31.5" customHeight="1" x14ac:dyDescent="0.2">
      <c r="A9" s="58"/>
      <c r="B9" s="61"/>
      <c r="C9" s="63"/>
      <c r="D9" s="64"/>
      <c r="E9" s="50"/>
      <c r="F9" s="22" t="s">
        <v>25</v>
      </c>
      <c r="G9" s="24">
        <v>27684340424</v>
      </c>
      <c r="H9" s="24">
        <v>0</v>
      </c>
      <c r="I9" s="26">
        <v>27684340424</v>
      </c>
      <c r="J9" s="26"/>
      <c r="K9" s="26">
        <f t="shared" ref="K9:K17" si="0">+I9+J9</f>
        <v>27684340424</v>
      </c>
      <c r="L9" s="32">
        <v>27684340423</v>
      </c>
      <c r="M9" s="37">
        <f t="shared" ref="M9:M44" si="1">IFERROR(L9/$I9,0)</f>
        <v>0.99999999996387845</v>
      </c>
      <c r="N9" s="32">
        <v>0</v>
      </c>
      <c r="O9" s="37">
        <f t="shared" ref="O9:O42" si="2">IFERROR(N9/$I9,0)</f>
        <v>0</v>
      </c>
    </row>
    <row r="10" spans="1:18" s="5" customFormat="1" ht="36" x14ac:dyDescent="0.2">
      <c r="A10" s="58"/>
      <c r="B10" s="61"/>
      <c r="C10" s="63"/>
      <c r="D10" s="64"/>
      <c r="E10" s="22" t="s">
        <v>26</v>
      </c>
      <c r="F10" s="22" t="s">
        <v>27</v>
      </c>
      <c r="G10" s="23">
        <v>220</v>
      </c>
      <c r="H10" s="23">
        <v>0</v>
      </c>
      <c r="I10" s="26"/>
      <c r="J10" s="26">
        <v>13000000000</v>
      </c>
      <c r="K10" s="26">
        <f t="shared" si="0"/>
        <v>13000000000</v>
      </c>
      <c r="L10" s="32">
        <v>0</v>
      </c>
      <c r="M10" s="37">
        <f t="shared" si="1"/>
        <v>0</v>
      </c>
      <c r="N10" s="32">
        <v>0</v>
      </c>
      <c r="O10" s="37">
        <f t="shared" si="2"/>
        <v>0</v>
      </c>
    </row>
    <row r="11" spans="1:18" s="5" customFormat="1" ht="24" x14ac:dyDescent="0.2">
      <c r="A11" s="58"/>
      <c r="B11" s="61"/>
      <c r="C11" s="63"/>
      <c r="D11" s="64"/>
      <c r="E11" s="22" t="s">
        <v>28</v>
      </c>
      <c r="F11" s="22" t="s">
        <v>29</v>
      </c>
      <c r="G11" s="23">
        <v>200</v>
      </c>
      <c r="H11" s="23">
        <v>0</v>
      </c>
      <c r="I11" s="26"/>
      <c r="J11" s="26">
        <v>8440000000</v>
      </c>
      <c r="K11" s="26">
        <f t="shared" si="0"/>
        <v>8440000000</v>
      </c>
      <c r="L11" s="32">
        <v>0</v>
      </c>
      <c r="M11" s="37">
        <f t="shared" si="1"/>
        <v>0</v>
      </c>
      <c r="N11" s="32">
        <v>0</v>
      </c>
      <c r="O11" s="37">
        <f t="shared" si="2"/>
        <v>0</v>
      </c>
    </row>
    <row r="12" spans="1:18" s="5" customFormat="1" ht="36" x14ac:dyDescent="0.2">
      <c r="A12" s="58"/>
      <c r="B12" s="61"/>
      <c r="C12" s="63"/>
      <c r="D12" s="64"/>
      <c r="E12" s="22" t="s">
        <v>30</v>
      </c>
      <c r="F12" s="22" t="s">
        <v>31</v>
      </c>
      <c r="G12" s="23">
        <v>5</v>
      </c>
      <c r="H12" s="23">
        <v>0</v>
      </c>
      <c r="I12" s="26"/>
      <c r="J12" s="26">
        <v>870987665</v>
      </c>
      <c r="K12" s="26">
        <f t="shared" si="0"/>
        <v>870987665</v>
      </c>
      <c r="L12" s="32">
        <v>0</v>
      </c>
      <c r="M12" s="37">
        <f t="shared" si="1"/>
        <v>0</v>
      </c>
      <c r="N12" s="32">
        <v>0</v>
      </c>
      <c r="O12" s="37">
        <f t="shared" si="2"/>
        <v>0</v>
      </c>
    </row>
    <row r="13" spans="1:18" s="5" customFormat="1" ht="24" x14ac:dyDescent="0.2">
      <c r="A13" s="58"/>
      <c r="B13" s="61"/>
      <c r="C13" s="63"/>
      <c r="D13" s="64"/>
      <c r="E13" s="22" t="s">
        <v>32</v>
      </c>
      <c r="F13" s="22" t="s">
        <v>33</v>
      </c>
      <c r="G13" s="23">
        <v>259</v>
      </c>
      <c r="H13" s="23">
        <v>0</v>
      </c>
      <c r="I13" s="26"/>
      <c r="J13" s="26">
        <v>12950000000</v>
      </c>
      <c r="K13" s="26">
        <f t="shared" si="0"/>
        <v>12950000000</v>
      </c>
      <c r="L13" s="32">
        <v>0</v>
      </c>
      <c r="M13" s="37">
        <f t="shared" si="1"/>
        <v>0</v>
      </c>
      <c r="N13" s="32">
        <v>0</v>
      </c>
      <c r="O13" s="37">
        <f t="shared" si="2"/>
        <v>0</v>
      </c>
    </row>
    <row r="14" spans="1:18" s="5" customFormat="1" ht="36" x14ac:dyDescent="0.2">
      <c r="A14" s="58"/>
      <c r="B14" s="61"/>
      <c r="C14" s="63"/>
      <c r="D14" s="64"/>
      <c r="E14" s="22" t="s">
        <v>34</v>
      </c>
      <c r="F14" s="6" t="s">
        <v>35</v>
      </c>
      <c r="G14" s="25">
        <v>0.7</v>
      </c>
      <c r="H14" s="25"/>
      <c r="I14" s="26">
        <v>181079464653.21899</v>
      </c>
      <c r="J14" s="26">
        <v>-62771188181</v>
      </c>
      <c r="K14" s="26">
        <f t="shared" si="0"/>
        <v>118308276472.21899</v>
      </c>
      <c r="L14" s="32">
        <v>181050608621</v>
      </c>
      <c r="M14" s="37">
        <f>IFERROR(L14/$I14,0)</f>
        <v>0.99984064436972875</v>
      </c>
      <c r="N14" s="32">
        <v>81366083490</v>
      </c>
      <c r="O14" s="37">
        <f t="shared" si="2"/>
        <v>0.44933909897415625</v>
      </c>
      <c r="R14" s="7"/>
    </row>
    <row r="15" spans="1:18" s="5" customFormat="1" ht="15.75" x14ac:dyDescent="0.2">
      <c r="A15" s="58"/>
      <c r="B15" s="61"/>
      <c r="C15" s="63"/>
      <c r="D15" s="8" t="s">
        <v>15</v>
      </c>
      <c r="E15" s="9"/>
      <c r="F15" s="9"/>
      <c r="G15" s="27"/>
      <c r="H15" s="27"/>
      <c r="I15" s="38">
        <f>SUM(I8:I14)</f>
        <v>264211489653</v>
      </c>
      <c r="J15" s="38">
        <f>SUM(J8:J14)</f>
        <v>-27510200516</v>
      </c>
      <c r="K15" s="38">
        <f>SUM(K8:K14)</f>
        <v>236701289137</v>
      </c>
      <c r="L15" s="38">
        <f>SUM(L8:L14)</f>
        <v>264182633620</v>
      </c>
      <c r="M15" s="28">
        <f t="shared" si="1"/>
        <v>0.99989078433705547</v>
      </c>
      <c r="N15" s="38">
        <f>SUM(N8:N14)</f>
        <v>136813768066</v>
      </c>
      <c r="O15" s="28">
        <f t="shared" si="2"/>
        <v>0.51781914649390626</v>
      </c>
    </row>
    <row r="16" spans="1:18" s="5" customFormat="1" ht="36" x14ac:dyDescent="0.2">
      <c r="A16" s="58"/>
      <c r="B16" s="61"/>
      <c r="C16" s="63" t="s">
        <v>78</v>
      </c>
      <c r="D16" s="64" t="s">
        <v>37</v>
      </c>
      <c r="E16" s="22" t="s">
        <v>38</v>
      </c>
      <c r="F16" s="22" t="s">
        <v>39</v>
      </c>
      <c r="G16" s="29">
        <v>50</v>
      </c>
      <c r="H16" s="29">
        <v>0</v>
      </c>
      <c r="I16" s="26">
        <v>36000000000</v>
      </c>
      <c r="J16" s="26">
        <v>0</v>
      </c>
      <c r="K16" s="26">
        <f t="shared" si="0"/>
        <v>36000000000</v>
      </c>
      <c r="L16" s="32">
        <v>0</v>
      </c>
      <c r="M16" s="37">
        <f t="shared" si="1"/>
        <v>0</v>
      </c>
      <c r="N16" s="32">
        <v>0</v>
      </c>
      <c r="O16" s="37">
        <f t="shared" si="2"/>
        <v>0</v>
      </c>
    </row>
    <row r="17" spans="1:17" s="5" customFormat="1" ht="48" x14ac:dyDescent="0.2">
      <c r="A17" s="58"/>
      <c r="B17" s="61"/>
      <c r="C17" s="63"/>
      <c r="D17" s="64"/>
      <c r="E17" s="22" t="s">
        <v>40</v>
      </c>
      <c r="F17" s="6" t="s">
        <v>41</v>
      </c>
      <c r="G17" s="30">
        <v>3286</v>
      </c>
      <c r="H17" s="30">
        <v>0</v>
      </c>
      <c r="I17" s="32">
        <v>24000000000</v>
      </c>
      <c r="J17" s="26"/>
      <c r="K17" s="26">
        <f t="shared" si="0"/>
        <v>24000000000</v>
      </c>
      <c r="L17" s="32">
        <v>20000000000</v>
      </c>
      <c r="M17" s="37">
        <f t="shared" si="1"/>
        <v>0.83333333333333337</v>
      </c>
      <c r="N17" s="32">
        <v>20000000000</v>
      </c>
      <c r="O17" s="37">
        <f t="shared" si="2"/>
        <v>0.83333333333333337</v>
      </c>
    </row>
    <row r="18" spans="1:17" s="5" customFormat="1" ht="15.75" x14ac:dyDescent="0.2">
      <c r="A18" s="58"/>
      <c r="B18" s="61"/>
      <c r="C18" s="63"/>
      <c r="D18" s="8" t="s">
        <v>15</v>
      </c>
      <c r="E18" s="9"/>
      <c r="F18" s="9"/>
      <c r="G18" s="27"/>
      <c r="H18" s="27"/>
      <c r="I18" s="38">
        <f>SUM(I16:I17)</f>
        <v>60000000000</v>
      </c>
      <c r="J18" s="38">
        <f t="shared" ref="J18" si="3">SUM(J16:J17)</f>
        <v>0</v>
      </c>
      <c r="K18" s="38">
        <f>SUM(K16:K17)</f>
        <v>60000000000</v>
      </c>
      <c r="L18" s="38">
        <f>SUM(L16:L17)</f>
        <v>20000000000</v>
      </c>
      <c r="M18" s="28">
        <f t="shared" si="1"/>
        <v>0.33333333333333331</v>
      </c>
      <c r="N18" s="38">
        <f>SUM(N16:N17)</f>
        <v>20000000000</v>
      </c>
      <c r="O18" s="28">
        <f t="shared" si="2"/>
        <v>0.33333333333333331</v>
      </c>
    </row>
    <row r="19" spans="1:17" s="5" customFormat="1" ht="48" customHeight="1" x14ac:dyDescent="0.2">
      <c r="A19" s="59"/>
      <c r="B19" s="62"/>
      <c r="C19" s="63" t="s">
        <v>79</v>
      </c>
      <c r="D19" s="65" t="s">
        <v>42</v>
      </c>
      <c r="E19" s="22" t="s">
        <v>43</v>
      </c>
      <c r="F19" s="22" t="s">
        <v>44</v>
      </c>
      <c r="G19" s="31">
        <v>120</v>
      </c>
      <c r="H19" s="31">
        <v>0</v>
      </c>
      <c r="I19" s="26"/>
      <c r="J19" s="26">
        <f>26103912181+1406288335</f>
        <v>27510200516</v>
      </c>
      <c r="K19" s="26">
        <f>+I19+J19</f>
        <v>27510200516</v>
      </c>
      <c r="L19" s="32">
        <v>0</v>
      </c>
      <c r="M19" s="37">
        <f t="shared" si="1"/>
        <v>0</v>
      </c>
      <c r="N19" s="32">
        <v>0</v>
      </c>
      <c r="O19" s="37">
        <f t="shared" si="2"/>
        <v>0</v>
      </c>
      <c r="P19" s="10"/>
      <c r="Q19" s="10"/>
    </row>
    <row r="20" spans="1:17" s="5" customFormat="1" ht="24" x14ac:dyDescent="0.2">
      <c r="A20" s="59"/>
      <c r="B20" s="62"/>
      <c r="C20" s="63"/>
      <c r="D20" s="66"/>
      <c r="E20" s="41" t="s">
        <v>90</v>
      </c>
      <c r="F20" s="41"/>
      <c r="G20" s="31"/>
      <c r="H20" s="31"/>
      <c r="I20" s="43">
        <v>575000000</v>
      </c>
      <c r="J20" s="26"/>
      <c r="K20" s="26">
        <f>+I20+J20</f>
        <v>575000000</v>
      </c>
      <c r="L20" s="32">
        <v>0</v>
      </c>
      <c r="M20" s="37">
        <f t="shared" si="1"/>
        <v>0</v>
      </c>
      <c r="N20" s="32">
        <v>0</v>
      </c>
      <c r="O20" s="37">
        <f t="shared" ref="O20" si="4">IFERROR(N20/$I20,0)</f>
        <v>0</v>
      </c>
      <c r="P20" s="10"/>
      <c r="Q20" s="10"/>
    </row>
    <row r="21" spans="1:17" s="5" customFormat="1" ht="15.75" x14ac:dyDescent="0.2">
      <c r="A21" s="60"/>
      <c r="B21" s="62"/>
      <c r="C21" s="70"/>
      <c r="D21" s="8"/>
      <c r="E21" s="9"/>
      <c r="F21" s="9"/>
      <c r="G21" s="27"/>
      <c r="H21" s="27"/>
      <c r="I21" s="38">
        <f t="shared" ref="I21:K21" si="5">SUM(I19:I20)</f>
        <v>575000000</v>
      </c>
      <c r="J21" s="38">
        <f t="shared" si="5"/>
        <v>27510200516</v>
      </c>
      <c r="K21" s="38">
        <f t="shared" si="5"/>
        <v>28085200516</v>
      </c>
      <c r="L21" s="38">
        <f>SUM(L19:L20)</f>
        <v>0</v>
      </c>
      <c r="M21" s="28">
        <f t="shared" si="1"/>
        <v>0</v>
      </c>
      <c r="N21" s="38">
        <f>SUM(N19:N20)</f>
        <v>0</v>
      </c>
      <c r="O21" s="28">
        <f t="shared" si="2"/>
        <v>0</v>
      </c>
    </row>
    <row r="22" spans="1:17" s="5" customFormat="1" ht="60" customHeight="1" x14ac:dyDescent="0.2">
      <c r="A22" s="78" t="s">
        <v>83</v>
      </c>
      <c r="B22" s="61" t="s">
        <v>84</v>
      </c>
      <c r="C22" s="63" t="s">
        <v>85</v>
      </c>
      <c r="D22" s="40" t="s">
        <v>89</v>
      </c>
      <c r="E22" s="41" t="s">
        <v>90</v>
      </c>
      <c r="F22" s="6"/>
      <c r="G22" s="42"/>
      <c r="H22" s="30"/>
      <c r="I22" s="26">
        <v>4615000000</v>
      </c>
      <c r="J22" s="32">
        <v>0</v>
      </c>
      <c r="K22" s="26">
        <f>+I22+J22</f>
        <v>4615000000</v>
      </c>
      <c r="L22" s="32">
        <v>0</v>
      </c>
      <c r="M22" s="37">
        <f t="shared" si="1"/>
        <v>0</v>
      </c>
      <c r="N22" s="32">
        <v>0</v>
      </c>
      <c r="O22" s="37">
        <f t="shared" si="2"/>
        <v>0</v>
      </c>
    </row>
    <row r="23" spans="1:17" s="5" customFormat="1" ht="15.75" x14ac:dyDescent="0.2">
      <c r="A23" s="79"/>
      <c r="B23" s="61"/>
      <c r="C23" s="75"/>
      <c r="D23" s="8" t="s">
        <v>15</v>
      </c>
      <c r="E23" s="9"/>
      <c r="F23" s="9"/>
      <c r="G23" s="27"/>
      <c r="H23" s="27"/>
      <c r="I23" s="38">
        <f>SUM(I22:I22)</f>
        <v>4615000000</v>
      </c>
      <c r="J23" s="38">
        <f>SUM(J22:J22)</f>
        <v>0</v>
      </c>
      <c r="K23" s="38">
        <f>SUM(K22:K22)</f>
        <v>4615000000</v>
      </c>
      <c r="L23" s="38">
        <f>SUM(L22:L22)</f>
        <v>0</v>
      </c>
      <c r="M23" s="28">
        <f t="shared" si="1"/>
        <v>0</v>
      </c>
      <c r="N23" s="38">
        <f>SUM(N22:N22)</f>
        <v>0</v>
      </c>
      <c r="O23" s="28">
        <f t="shared" si="2"/>
        <v>0</v>
      </c>
    </row>
    <row r="24" spans="1:17" s="5" customFormat="1" ht="60" customHeight="1" x14ac:dyDescent="0.2">
      <c r="A24" s="78" t="s">
        <v>86</v>
      </c>
      <c r="B24" s="61" t="s">
        <v>87</v>
      </c>
      <c r="C24" s="63" t="s">
        <v>88</v>
      </c>
      <c r="D24" s="40" t="s">
        <v>91</v>
      </c>
      <c r="E24" s="41" t="s">
        <v>90</v>
      </c>
      <c r="F24" s="6"/>
      <c r="G24" s="42"/>
      <c r="H24" s="30"/>
      <c r="I24" s="26">
        <v>4393949519</v>
      </c>
      <c r="J24" s="32">
        <v>0</v>
      </c>
      <c r="K24" s="26">
        <f>+I24+J24</f>
        <v>4393949519</v>
      </c>
      <c r="L24" s="32">
        <v>0</v>
      </c>
      <c r="M24" s="37">
        <f t="shared" ref="M24:M25" si="6">IFERROR(L24/$I24,0)</f>
        <v>0</v>
      </c>
      <c r="N24" s="32">
        <v>0</v>
      </c>
      <c r="O24" s="37">
        <f t="shared" ref="O24:O25" si="7">IFERROR(N24/$I24,0)</f>
        <v>0</v>
      </c>
    </row>
    <row r="25" spans="1:17" s="5" customFormat="1" ht="15.75" x14ac:dyDescent="0.2">
      <c r="A25" s="79"/>
      <c r="B25" s="61"/>
      <c r="C25" s="75"/>
      <c r="D25" s="8" t="s">
        <v>15</v>
      </c>
      <c r="E25" s="9"/>
      <c r="F25" s="9"/>
      <c r="G25" s="27"/>
      <c r="H25" s="27"/>
      <c r="I25" s="38">
        <f>SUM(I24:I24)</f>
        <v>4393949519</v>
      </c>
      <c r="J25" s="38">
        <f>SUM(J24:J24)</f>
        <v>0</v>
      </c>
      <c r="K25" s="38">
        <f>SUM(K24:K24)</f>
        <v>4393949519</v>
      </c>
      <c r="L25" s="38">
        <f>SUM(L24:L24)</f>
        <v>0</v>
      </c>
      <c r="M25" s="28">
        <f t="shared" si="6"/>
        <v>0</v>
      </c>
      <c r="N25" s="38">
        <f>SUM(N24:N24)</f>
        <v>0</v>
      </c>
      <c r="O25" s="28">
        <f t="shared" si="7"/>
        <v>0</v>
      </c>
    </row>
    <row r="26" spans="1:17" s="5" customFormat="1" ht="60" customHeight="1" x14ac:dyDescent="0.2">
      <c r="A26" s="71" t="s">
        <v>45</v>
      </c>
      <c r="B26" s="74" t="s">
        <v>46</v>
      </c>
      <c r="C26" s="63" t="s">
        <v>80</v>
      </c>
      <c r="D26" s="67" t="s">
        <v>47</v>
      </c>
      <c r="E26" s="22" t="s">
        <v>48</v>
      </c>
      <c r="F26" s="6" t="s">
        <v>49</v>
      </c>
      <c r="G26" s="30">
        <v>0</v>
      </c>
      <c r="H26" s="30">
        <v>0</v>
      </c>
      <c r="I26" s="26">
        <v>2000000000</v>
      </c>
      <c r="J26" s="32">
        <v>0</v>
      </c>
      <c r="K26" s="26">
        <f>+I26+J26</f>
        <v>2000000000</v>
      </c>
      <c r="L26" s="32">
        <v>2000000000</v>
      </c>
      <c r="M26" s="37">
        <f t="shared" si="1"/>
        <v>1</v>
      </c>
      <c r="N26" s="32">
        <v>0</v>
      </c>
      <c r="O26" s="37">
        <f t="shared" si="2"/>
        <v>0</v>
      </c>
    </row>
    <row r="27" spans="1:17" s="5" customFormat="1" ht="48" x14ac:dyDescent="0.2">
      <c r="A27" s="72"/>
      <c r="B27" s="74"/>
      <c r="C27" s="63"/>
      <c r="D27" s="68"/>
      <c r="E27" s="22" t="s">
        <v>50</v>
      </c>
      <c r="F27" s="6" t="s">
        <v>51</v>
      </c>
      <c r="G27" s="30">
        <v>1</v>
      </c>
      <c r="H27" s="30">
        <v>0</v>
      </c>
      <c r="I27" s="26"/>
      <c r="J27" s="32">
        <v>0</v>
      </c>
      <c r="K27" s="26">
        <f>+I27+J27</f>
        <v>0</v>
      </c>
      <c r="L27" s="32">
        <v>0</v>
      </c>
      <c r="M27" s="37">
        <f t="shared" si="1"/>
        <v>0</v>
      </c>
      <c r="N27" s="32">
        <v>0</v>
      </c>
      <c r="O27" s="37">
        <f t="shared" si="2"/>
        <v>0</v>
      </c>
    </row>
    <row r="28" spans="1:17" s="5" customFormat="1" ht="24" x14ac:dyDescent="0.2">
      <c r="A28" s="72"/>
      <c r="B28" s="74"/>
      <c r="C28" s="63"/>
      <c r="D28" s="68"/>
      <c r="E28" s="22" t="s">
        <v>77</v>
      </c>
      <c r="F28" s="6"/>
      <c r="G28" s="30"/>
      <c r="H28" s="30"/>
      <c r="I28" s="26">
        <v>0</v>
      </c>
      <c r="J28" s="32">
        <v>49131564</v>
      </c>
      <c r="K28" s="26">
        <f>+I28+J28</f>
        <v>49131564</v>
      </c>
      <c r="L28" s="32">
        <v>0</v>
      </c>
      <c r="M28" s="37">
        <f t="shared" ref="M28" si="8">IFERROR(L28/$I28,0)</f>
        <v>0</v>
      </c>
      <c r="N28" s="32">
        <v>0</v>
      </c>
      <c r="O28" s="37">
        <f t="shared" ref="O28" si="9">IFERROR(N28/$I28,0)</f>
        <v>0</v>
      </c>
    </row>
    <row r="29" spans="1:17" s="5" customFormat="1" ht="48" x14ac:dyDescent="0.2">
      <c r="A29" s="72"/>
      <c r="B29" s="74"/>
      <c r="C29" s="63"/>
      <c r="D29" s="68"/>
      <c r="E29" s="22" t="s">
        <v>52</v>
      </c>
      <c r="F29" s="6" t="s">
        <v>53</v>
      </c>
      <c r="G29" s="31">
        <f>7+17</f>
        <v>24</v>
      </c>
      <c r="H29" s="31">
        <v>0</v>
      </c>
      <c r="I29" s="26"/>
      <c r="J29" s="32">
        <v>0</v>
      </c>
      <c r="K29" s="26">
        <f>+I29+J29</f>
        <v>0</v>
      </c>
      <c r="L29" s="32">
        <v>0</v>
      </c>
      <c r="M29" s="37">
        <f t="shared" si="1"/>
        <v>0</v>
      </c>
      <c r="N29" s="32">
        <v>0</v>
      </c>
      <c r="O29" s="37">
        <f t="shared" si="2"/>
        <v>0</v>
      </c>
    </row>
    <row r="30" spans="1:17" s="5" customFormat="1" ht="15" customHeight="1" x14ac:dyDescent="0.2">
      <c r="A30" s="72"/>
      <c r="B30" s="74"/>
      <c r="C30" s="63"/>
      <c r="D30" s="69"/>
      <c r="E30" s="41" t="s">
        <v>90</v>
      </c>
      <c r="F30" s="6"/>
      <c r="G30" s="31"/>
      <c r="H30" s="31"/>
      <c r="I30" s="26">
        <v>1245000000</v>
      </c>
      <c r="J30" s="32">
        <v>0</v>
      </c>
      <c r="K30" s="26">
        <f>+I30+J30</f>
        <v>1245000000</v>
      </c>
      <c r="L30" s="32">
        <v>0</v>
      </c>
      <c r="M30" s="37">
        <f t="shared" ref="M30" si="10">IFERROR(L30/$I30,0)</f>
        <v>0</v>
      </c>
      <c r="N30" s="32">
        <v>0</v>
      </c>
      <c r="O30" s="37">
        <f t="shared" ref="O30" si="11">IFERROR(N30/$I30,0)</f>
        <v>0</v>
      </c>
    </row>
    <row r="31" spans="1:17" s="5" customFormat="1" ht="15.75" x14ac:dyDescent="0.2">
      <c r="A31" s="73"/>
      <c r="B31" s="74"/>
      <c r="C31" s="75"/>
      <c r="D31" s="8" t="s">
        <v>15</v>
      </c>
      <c r="E31" s="9"/>
      <c r="F31" s="9"/>
      <c r="G31" s="27"/>
      <c r="H31" s="27"/>
      <c r="I31" s="38">
        <f t="shared" ref="I31" si="12">SUM(I26:I30)</f>
        <v>3245000000</v>
      </c>
      <c r="J31" s="38">
        <f>SUM(J26:J30)</f>
        <v>49131564</v>
      </c>
      <c r="K31" s="38">
        <f t="shared" ref="K31" si="13">SUM(K26:K30)</f>
        <v>3294131564</v>
      </c>
      <c r="L31" s="38">
        <f>SUM(L26:L29)</f>
        <v>2000000000</v>
      </c>
      <c r="M31" s="28">
        <f>IFERROR(L31/$I31,0)</f>
        <v>0.61633281972265019</v>
      </c>
      <c r="N31" s="38">
        <f>SUM(N26:N30)</f>
        <v>0</v>
      </c>
      <c r="O31" s="28">
        <f t="shared" si="2"/>
        <v>0</v>
      </c>
    </row>
    <row r="32" spans="1:17" s="5" customFormat="1" ht="36" x14ac:dyDescent="0.2">
      <c r="A32" s="71" t="s">
        <v>54</v>
      </c>
      <c r="B32" s="61" t="s">
        <v>55</v>
      </c>
      <c r="C32" s="63" t="s">
        <v>81</v>
      </c>
      <c r="D32" s="67" t="s">
        <v>56</v>
      </c>
      <c r="E32" s="6" t="s">
        <v>57</v>
      </c>
      <c r="F32" s="6" t="s">
        <v>58</v>
      </c>
      <c r="G32" s="30">
        <v>800</v>
      </c>
      <c r="H32" s="30">
        <v>9</v>
      </c>
      <c r="I32" s="32">
        <v>610000000</v>
      </c>
      <c r="J32" s="32">
        <v>0</v>
      </c>
      <c r="K32" s="32">
        <f>+I32+J32</f>
        <v>610000000</v>
      </c>
      <c r="L32" s="32">
        <v>606389531</v>
      </c>
      <c r="M32" s="37">
        <f t="shared" si="1"/>
        <v>0.99408119836065578</v>
      </c>
      <c r="N32" s="32">
        <v>350386546</v>
      </c>
      <c r="O32" s="37">
        <f t="shared" si="2"/>
        <v>0.5744041737704918</v>
      </c>
    </row>
    <row r="33" spans="1:17" s="5" customFormat="1" ht="48" x14ac:dyDescent="0.2">
      <c r="A33" s="76"/>
      <c r="B33" s="61"/>
      <c r="C33" s="63"/>
      <c r="D33" s="68"/>
      <c r="E33" s="6" t="s">
        <v>59</v>
      </c>
      <c r="F33" s="6" t="s">
        <v>60</v>
      </c>
      <c r="G33" s="33">
        <v>37</v>
      </c>
      <c r="H33" s="33">
        <v>37</v>
      </c>
      <c r="I33" s="32">
        <v>3535902012</v>
      </c>
      <c r="J33" s="32">
        <v>0</v>
      </c>
      <c r="K33" s="32">
        <f t="shared" ref="K33:K34" si="14">+I33+J33</f>
        <v>3535902012</v>
      </c>
      <c r="L33" s="32">
        <v>3520815544</v>
      </c>
      <c r="M33" s="37">
        <f t="shared" si="1"/>
        <v>0.99573334669659963</v>
      </c>
      <c r="N33" s="32">
        <f>2727753668+685922662</f>
        <v>3413676330</v>
      </c>
      <c r="O33" s="37">
        <f t="shared" si="2"/>
        <v>0.96543295555555686</v>
      </c>
    </row>
    <row r="34" spans="1:17" s="5" customFormat="1" ht="36" x14ac:dyDescent="0.2">
      <c r="A34" s="76"/>
      <c r="B34" s="61"/>
      <c r="C34" s="63"/>
      <c r="D34" s="68"/>
      <c r="E34" s="11" t="s">
        <v>61</v>
      </c>
      <c r="F34" s="11" t="s">
        <v>62</v>
      </c>
      <c r="G34" s="33">
        <v>1</v>
      </c>
      <c r="H34" s="33">
        <v>0</v>
      </c>
      <c r="I34" s="32">
        <v>200000000</v>
      </c>
      <c r="J34" s="32">
        <v>0</v>
      </c>
      <c r="K34" s="32">
        <f t="shared" si="14"/>
        <v>200000000</v>
      </c>
      <c r="L34" s="32">
        <v>184331000</v>
      </c>
      <c r="M34" s="37">
        <f t="shared" si="1"/>
        <v>0.921655</v>
      </c>
      <c r="N34" s="32">
        <v>0</v>
      </c>
      <c r="O34" s="37">
        <f t="shared" si="2"/>
        <v>0</v>
      </c>
    </row>
    <row r="35" spans="1:17" s="5" customFormat="1" ht="24" x14ac:dyDescent="0.2">
      <c r="A35" s="76"/>
      <c r="B35" s="61"/>
      <c r="C35" s="63"/>
      <c r="D35" s="68"/>
      <c r="E35" s="6" t="s">
        <v>63</v>
      </c>
      <c r="F35" s="11" t="s">
        <v>64</v>
      </c>
      <c r="G35" s="33">
        <v>3500</v>
      </c>
      <c r="H35" s="33">
        <v>986</v>
      </c>
      <c r="I35" s="32">
        <v>450000000</v>
      </c>
      <c r="J35" s="32">
        <v>0</v>
      </c>
      <c r="K35" s="32">
        <f>+I35+J35</f>
        <v>450000000</v>
      </c>
      <c r="L35" s="32">
        <v>354000000</v>
      </c>
      <c r="M35" s="37">
        <f t="shared" si="1"/>
        <v>0.78666666666666663</v>
      </c>
      <c r="N35" s="32">
        <v>119200000</v>
      </c>
      <c r="O35" s="37">
        <f t="shared" si="2"/>
        <v>0.2648888888888889</v>
      </c>
    </row>
    <row r="36" spans="1:17" s="5" customFormat="1" ht="24" x14ac:dyDescent="0.2">
      <c r="A36" s="77"/>
      <c r="B36" s="61"/>
      <c r="C36" s="63"/>
      <c r="D36" s="69"/>
      <c r="E36" s="41" t="s">
        <v>90</v>
      </c>
      <c r="F36" s="11"/>
      <c r="G36" s="33"/>
      <c r="H36" s="33"/>
      <c r="I36" s="32">
        <v>3932994717</v>
      </c>
      <c r="J36" s="32">
        <v>0</v>
      </c>
      <c r="K36" s="32">
        <f>+I36+J36</f>
        <v>3932994717</v>
      </c>
      <c r="L36" s="32">
        <v>2066044201</v>
      </c>
      <c r="M36" s="37">
        <f t="shared" si="1"/>
        <v>0.52531069824978871</v>
      </c>
      <c r="N36" s="32">
        <v>0</v>
      </c>
      <c r="O36" s="37">
        <f t="shared" si="2"/>
        <v>0</v>
      </c>
    </row>
    <row r="37" spans="1:17" s="5" customFormat="1" ht="15.75" x14ac:dyDescent="0.2">
      <c r="A37" s="73"/>
      <c r="B37" s="61"/>
      <c r="C37" s="63"/>
      <c r="D37" s="8" t="s">
        <v>15</v>
      </c>
      <c r="E37" s="9"/>
      <c r="F37" s="9"/>
      <c r="G37" s="27"/>
      <c r="H37" s="27"/>
      <c r="I37" s="38">
        <f>SUM(I32:I36)</f>
        <v>8728896729</v>
      </c>
      <c r="J37" s="38">
        <f t="shared" ref="J37:L37" si="15">SUM(J32:J36)</f>
        <v>0</v>
      </c>
      <c r="K37" s="38">
        <f t="shared" si="15"/>
        <v>8728896729</v>
      </c>
      <c r="L37" s="38">
        <f t="shared" si="15"/>
        <v>6731580276</v>
      </c>
      <c r="M37" s="28">
        <f t="shared" si="1"/>
        <v>0.77118340209429692</v>
      </c>
      <c r="N37" s="38">
        <f>SUM(N32:N36)</f>
        <v>3883262876</v>
      </c>
      <c r="O37" s="28">
        <f t="shared" si="2"/>
        <v>0.44487442073849287</v>
      </c>
    </row>
    <row r="38" spans="1:17" s="5" customFormat="1" ht="60" x14ac:dyDescent="0.2">
      <c r="A38" s="71" t="s">
        <v>65</v>
      </c>
      <c r="B38" s="61" t="s">
        <v>66</v>
      </c>
      <c r="C38" s="63" t="s">
        <v>82</v>
      </c>
      <c r="D38" s="67" t="s">
        <v>67</v>
      </c>
      <c r="E38" s="22" t="s">
        <v>68</v>
      </c>
      <c r="F38" s="12" t="s">
        <v>69</v>
      </c>
      <c r="G38" s="34">
        <v>1</v>
      </c>
      <c r="H38" s="34"/>
      <c r="I38" s="26">
        <f>1379344497+395400000+560000000</f>
        <v>2334744497</v>
      </c>
      <c r="J38" s="26"/>
      <c r="K38" s="26">
        <f>+I38+J38</f>
        <v>2334744497</v>
      </c>
      <c r="L38" s="32">
        <v>2334744497</v>
      </c>
      <c r="M38" s="37">
        <f t="shared" si="1"/>
        <v>1</v>
      </c>
      <c r="N38" s="32">
        <f>515600000+230805028</f>
        <v>746405028</v>
      </c>
      <c r="O38" s="37">
        <f t="shared" si="2"/>
        <v>0.31969452287352368</v>
      </c>
      <c r="Q38" s="5" t="str">
        <f>LOWER(P38)</f>
        <v/>
      </c>
    </row>
    <row r="39" spans="1:17" s="5" customFormat="1" ht="60" x14ac:dyDescent="0.2">
      <c r="A39" s="76"/>
      <c r="B39" s="61"/>
      <c r="C39" s="63"/>
      <c r="D39" s="68"/>
      <c r="E39" s="22" t="s">
        <v>70</v>
      </c>
      <c r="F39" s="22" t="s">
        <v>71</v>
      </c>
      <c r="G39" s="34">
        <v>1</v>
      </c>
      <c r="H39" s="34">
        <v>0</v>
      </c>
      <c r="I39" s="26">
        <v>2996075411</v>
      </c>
      <c r="J39" s="32">
        <v>0</v>
      </c>
      <c r="K39" s="26">
        <f>+I39+J39</f>
        <v>2996075411</v>
      </c>
      <c r="L39" s="32">
        <f>2029777416.83+128380510</f>
        <v>2158157926.8299999</v>
      </c>
      <c r="M39" s="37">
        <f t="shared" si="1"/>
        <v>0.72032830645930623</v>
      </c>
      <c r="N39" s="32">
        <v>1782196820.28</v>
      </c>
      <c r="O39" s="37">
        <f t="shared" si="2"/>
        <v>0.59484377921086984</v>
      </c>
      <c r="Q39" s="5" t="str">
        <f>LOWER(P39)</f>
        <v/>
      </c>
    </row>
    <row r="40" spans="1:17" s="5" customFormat="1" ht="48" x14ac:dyDescent="0.2">
      <c r="A40" s="76"/>
      <c r="B40" s="61"/>
      <c r="C40" s="63"/>
      <c r="D40" s="68"/>
      <c r="E40" s="50" t="s">
        <v>72</v>
      </c>
      <c r="F40" s="6" t="s">
        <v>73</v>
      </c>
      <c r="G40" s="34">
        <v>0.6</v>
      </c>
      <c r="H40" s="34">
        <v>0</v>
      </c>
      <c r="I40" s="26">
        <v>300000000</v>
      </c>
      <c r="J40" s="26"/>
      <c r="K40" s="26">
        <f t="shared" ref="K40:K42" si="16">+I40+J40</f>
        <v>300000000</v>
      </c>
      <c r="L40" s="32">
        <v>0</v>
      </c>
      <c r="M40" s="37">
        <f t="shared" si="1"/>
        <v>0</v>
      </c>
      <c r="N40" s="32"/>
      <c r="O40" s="37">
        <f t="shared" si="2"/>
        <v>0</v>
      </c>
    </row>
    <row r="41" spans="1:17" s="5" customFormat="1" ht="36" x14ac:dyDescent="0.2">
      <c r="A41" s="76"/>
      <c r="B41" s="61"/>
      <c r="C41" s="63"/>
      <c r="D41" s="68"/>
      <c r="E41" s="50"/>
      <c r="F41" s="6" t="s">
        <v>74</v>
      </c>
      <c r="G41" s="34">
        <v>0.7</v>
      </c>
      <c r="H41" s="34">
        <v>0</v>
      </c>
      <c r="I41" s="26">
        <v>360000000</v>
      </c>
      <c r="J41" s="26"/>
      <c r="K41" s="26">
        <f t="shared" si="16"/>
        <v>360000000</v>
      </c>
      <c r="L41" s="32">
        <v>0</v>
      </c>
      <c r="M41" s="37">
        <f t="shared" si="1"/>
        <v>0</v>
      </c>
      <c r="N41" s="32"/>
      <c r="O41" s="37">
        <f t="shared" si="2"/>
        <v>0</v>
      </c>
    </row>
    <row r="42" spans="1:17" s="5" customFormat="1" ht="24" x14ac:dyDescent="0.2">
      <c r="A42" s="77"/>
      <c r="B42" s="61"/>
      <c r="C42" s="63"/>
      <c r="D42" s="69"/>
      <c r="E42" s="41" t="s">
        <v>90</v>
      </c>
      <c r="F42" s="6"/>
      <c r="G42" s="34"/>
      <c r="H42" s="34"/>
      <c r="I42" s="26">
        <v>5238055764</v>
      </c>
      <c r="J42" s="26"/>
      <c r="K42" s="26">
        <f t="shared" si="16"/>
        <v>5238055764</v>
      </c>
      <c r="L42" s="32">
        <v>0</v>
      </c>
      <c r="M42" s="37">
        <f t="shared" si="1"/>
        <v>0</v>
      </c>
      <c r="N42" s="32">
        <v>0</v>
      </c>
      <c r="O42" s="37">
        <f t="shared" si="2"/>
        <v>0</v>
      </c>
    </row>
    <row r="43" spans="1:17" s="5" customFormat="1" ht="15.75" x14ac:dyDescent="0.2">
      <c r="A43" s="73"/>
      <c r="B43" s="61"/>
      <c r="C43" s="63"/>
      <c r="D43" s="8" t="s">
        <v>15</v>
      </c>
      <c r="E43" s="9"/>
      <c r="F43" s="9"/>
      <c r="G43" s="27"/>
      <c r="H43" s="27"/>
      <c r="I43" s="38">
        <f>SUM(I38:I42)</f>
        <v>11228875672</v>
      </c>
      <c r="J43" s="38">
        <f t="shared" ref="J43:L43" si="17">SUM(J38:J42)</f>
        <v>0</v>
      </c>
      <c r="K43" s="38">
        <f t="shared" si="17"/>
        <v>11228875672</v>
      </c>
      <c r="L43" s="38">
        <f t="shared" si="17"/>
        <v>4492902423.8299999</v>
      </c>
      <c r="M43" s="28">
        <f t="shared" si="1"/>
        <v>0.40012041766865153</v>
      </c>
      <c r="N43" s="38">
        <f>SUM(N38:N42)</f>
        <v>2528601848.2799997</v>
      </c>
      <c r="O43" s="28">
        <f>IFERROR(N43/$I43,0)</f>
        <v>0.22518744726911957</v>
      </c>
    </row>
    <row r="44" spans="1:17" ht="15.75" thickBot="1" x14ac:dyDescent="0.3">
      <c r="C44" s="2"/>
      <c r="D44" s="2"/>
      <c r="E44" s="2"/>
      <c r="F44" s="2"/>
      <c r="G44" s="35"/>
      <c r="H44" s="36" t="s">
        <v>15</v>
      </c>
      <c r="I44" s="38">
        <f>I43+I37+I31+I23+I25+I21+I18+I15</f>
        <v>356998211573</v>
      </c>
      <c r="J44" s="39"/>
      <c r="K44" s="38">
        <f>K43+K37+K31+K23+K25+K21+K18+K15</f>
        <v>357047343137</v>
      </c>
      <c r="L44" s="38">
        <f>L43+L37+L31+L23+L25+L21+L18+L15</f>
        <v>297407116319.83002</v>
      </c>
      <c r="M44" s="44">
        <f t="shared" si="1"/>
        <v>0.83307732834122439</v>
      </c>
      <c r="N44" s="38">
        <f>N43+N37+N31+N23+N25+N21+N18+N15</f>
        <v>163225632790.28</v>
      </c>
      <c r="O44" s="44">
        <f>IFERROR(N44/$I44,0)</f>
        <v>0.45721694814962166</v>
      </c>
    </row>
  </sheetData>
  <mergeCells count="44">
    <mergeCell ref="A24:A25"/>
    <mergeCell ref="B24:B25"/>
    <mergeCell ref="C24:C25"/>
    <mergeCell ref="A22:A23"/>
    <mergeCell ref="B22:B23"/>
    <mergeCell ref="C22:C23"/>
    <mergeCell ref="A38:A43"/>
    <mergeCell ref="B38:B43"/>
    <mergeCell ref="C38:C43"/>
    <mergeCell ref="E40:E41"/>
    <mergeCell ref="D38:D42"/>
    <mergeCell ref="A26:A31"/>
    <mergeCell ref="B26:B31"/>
    <mergeCell ref="C26:C31"/>
    <mergeCell ref="A32:A37"/>
    <mergeCell ref="B32:B37"/>
    <mergeCell ref="C32:C37"/>
    <mergeCell ref="D19:D20"/>
    <mergeCell ref="D26:D30"/>
    <mergeCell ref="D32:D36"/>
    <mergeCell ref="C16:C18"/>
    <mergeCell ref="D16:D17"/>
    <mergeCell ref="C19:C21"/>
    <mergeCell ref="E8:E9"/>
    <mergeCell ref="L6:O6"/>
    <mergeCell ref="E4:O4"/>
    <mergeCell ref="A6:A7"/>
    <mergeCell ref="B6:B7"/>
    <mergeCell ref="C6:C7"/>
    <mergeCell ref="D6:D7"/>
    <mergeCell ref="E6:E7"/>
    <mergeCell ref="F6:F7"/>
    <mergeCell ref="G6:G7"/>
    <mergeCell ref="H6:H7"/>
    <mergeCell ref="I6:K6"/>
    <mergeCell ref="A8:A21"/>
    <mergeCell ref="B8:B21"/>
    <mergeCell ref="C8:C15"/>
    <mergeCell ref="D8:D14"/>
    <mergeCell ref="A1:D3"/>
    <mergeCell ref="N1:O1"/>
    <mergeCell ref="N2:O2"/>
    <mergeCell ref="N3:O3"/>
    <mergeCell ref="E1:M3"/>
  </mergeCells>
  <printOptions horizontalCentered="1"/>
  <pageMargins left="0.23622047244094491" right="0.23622047244094491" top="0.74803149606299213" bottom="0.74803149606299213" header="0.31496062992125984" footer="0.31496062992125984"/>
  <pageSetup scale="3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Portada</vt:lpstr>
      <vt:lpstr>SEGUIMIENTO P INVERSION</vt:lpstr>
      <vt:lpstr>'SEGUIMIENTO P INVERSION'!Área_de_impresión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PATRICIA PEDROZO MANTILLA</dc:creator>
  <cp:lastModifiedBy>Diana Paola Yate Virgues</cp:lastModifiedBy>
  <cp:lastPrinted>2017-08-03T14:58:21Z</cp:lastPrinted>
  <dcterms:created xsi:type="dcterms:W3CDTF">2016-06-27T17:23:04Z</dcterms:created>
  <dcterms:modified xsi:type="dcterms:W3CDTF">2017-08-14T21:43:25Z</dcterms:modified>
</cp:coreProperties>
</file>