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olciencias\EDUARDO PINZON OAP COLCIENCIAS\INFORMES DE SEGUIMIENTO\CONVOCATORIAS\2017\Diciembre 2017\"/>
    </mc:Choice>
  </mc:AlternateContent>
  <bookViews>
    <workbookView xWindow="0" yWindow="0" windowWidth="18960" windowHeight="7455" activeTab="4"/>
  </bookViews>
  <sheets>
    <sheet name="Portada" sheetId="11" r:id="rId1"/>
    <sheet name="CONVOCATORIAS FORMACION" sheetId="1" r:id="rId2"/>
    <sheet name="CONVOCATORIAS INVESTIGACION" sheetId="7" r:id="rId3"/>
    <sheet name="CONVOCATORIA INNOVACION" sheetId="2" r:id="rId4"/>
    <sheet name="CONVOCATORIA CULTURA" sheetId="8" r:id="rId5"/>
    <sheet name="CONVOCATORIAS INTERNACIONAL" sheetId="6" r:id="rId6"/>
    <sheet name="CONVOCATORIAS COLOMBIA BIO" sheetId="12" r:id="rId7"/>
    <sheet name="CONVOCATORIAS 2016-2017" sheetId="10" r:id="rId8"/>
  </sheets>
  <definedNames>
    <definedName name="_xlnm.Print_Area" localSheetId="4">'CONVOCATORIA CULTURA'!$A$1:$R$11</definedName>
    <definedName name="_xlnm.Print_Area" localSheetId="3">'CONVOCATORIA INNOVACION'!$A$1:$R$23</definedName>
    <definedName name="_xlnm.Print_Area" localSheetId="7">'CONVOCATORIAS 2016-2017'!$A$1:$R$27</definedName>
    <definedName name="_xlnm.Print_Area" localSheetId="6">'CONVOCATORIAS COLOMBIA BIO'!$A$1:$R$10</definedName>
    <definedName name="_xlnm.Print_Area" localSheetId="1">'CONVOCATORIAS FORMACION'!$A$1:$R$17</definedName>
    <definedName name="_xlnm.Print_Area" localSheetId="5">'CONVOCATORIAS INTERNACIONAL'!$A$1:$R$9</definedName>
    <definedName name="_xlnm.Print_Area" localSheetId="2">'CONVOCATORIAS INVESTIGACION'!$A$1:$R$24</definedName>
    <definedName name="_xlnm.Print_Area" localSheetId="0">Portada!$A$1:$I$46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7" l="1"/>
  <c r="N26" i="10" l="1"/>
  <c r="M23" i="10"/>
  <c r="M20" i="10"/>
  <c r="M18" i="10"/>
  <c r="E13" i="10"/>
  <c r="N13" i="10"/>
  <c r="M13" i="10"/>
  <c r="M11" i="10"/>
  <c r="M9" i="10"/>
  <c r="M15" i="10"/>
  <c r="M12" i="2" l="1"/>
  <c r="M15" i="1" l="1"/>
  <c r="M17" i="1"/>
  <c r="F10" i="7" l="1"/>
  <c r="F16" i="2" l="1"/>
  <c r="F11" i="7" l="1"/>
  <c r="N10" i="12" l="1"/>
  <c r="N9" i="12"/>
  <c r="F10" i="12"/>
  <c r="F9" i="12"/>
  <c r="L10" i="12"/>
  <c r="L9" i="12"/>
  <c r="N27" i="10"/>
  <c r="M27" i="10"/>
  <c r="F25" i="10"/>
  <c r="L9" i="7"/>
  <c r="N9" i="7" s="1"/>
  <c r="L10" i="7"/>
  <c r="N10" i="7"/>
  <c r="L10" i="8"/>
  <c r="F19" i="7"/>
  <c r="K23" i="7"/>
  <c r="F26" i="10"/>
  <c r="N23" i="10"/>
  <c r="F17" i="10"/>
  <c r="E17" i="10"/>
  <c r="M12" i="7"/>
  <c r="N12" i="7" s="1"/>
  <c r="L18" i="7"/>
  <c r="N18" i="7"/>
  <c r="M9" i="1"/>
  <c r="L21" i="7"/>
  <c r="N21" i="7" s="1"/>
  <c r="F21" i="7"/>
  <c r="L22" i="7"/>
  <c r="N22" i="7"/>
  <c r="F22" i="7"/>
  <c r="L23" i="7"/>
  <c r="N23" i="7"/>
  <c r="F23" i="7"/>
  <c r="L15" i="2"/>
  <c r="N25" i="10"/>
  <c r="F9" i="10"/>
  <c r="K27" i="10"/>
  <c r="L27" i="10"/>
  <c r="L26" i="10"/>
  <c r="K23" i="10"/>
  <c r="L23" i="10"/>
  <c r="L20" i="10"/>
  <c r="K18" i="10"/>
  <c r="L18" i="10"/>
  <c r="N18" i="10"/>
  <c r="L17" i="10"/>
  <c r="N17" i="10"/>
  <c r="L15" i="10"/>
  <c r="N15" i="10"/>
  <c r="L13" i="10"/>
  <c r="L11" i="10"/>
  <c r="N11" i="10"/>
  <c r="L9" i="10"/>
  <c r="N9" i="10"/>
  <c r="L9" i="6"/>
  <c r="N9" i="6"/>
  <c r="F11" i="8"/>
  <c r="F9" i="8"/>
  <c r="L11" i="8"/>
  <c r="N11" i="8"/>
  <c r="K22" i="2"/>
  <c r="L22" i="2"/>
  <c r="N22" i="2" s="1"/>
  <c r="L23" i="2"/>
  <c r="N23" i="2" s="1"/>
  <c r="K12" i="2"/>
  <c r="L12" i="2"/>
  <c r="N12" i="2"/>
  <c r="L10" i="2"/>
  <c r="N10" i="2"/>
  <c r="L21" i="2"/>
  <c r="N21" i="2"/>
  <c r="L20" i="2"/>
  <c r="N20" i="2"/>
  <c r="L19" i="2"/>
  <c r="L18" i="2"/>
  <c r="N18" i="2"/>
  <c r="K16" i="2"/>
  <c r="L16" i="2"/>
  <c r="N16" i="2"/>
  <c r="N15" i="2"/>
  <c r="F22" i="2"/>
  <c r="F12" i="2"/>
  <c r="F10" i="2"/>
  <c r="F21" i="2"/>
  <c r="F17" i="2"/>
  <c r="F20" i="2"/>
  <c r="F15" i="2"/>
  <c r="F14" i="2"/>
  <c r="F13" i="2"/>
  <c r="L17" i="7"/>
  <c r="M17" i="7" s="1"/>
  <c r="N17" i="7" s="1"/>
  <c r="L16" i="7"/>
  <c r="N16" i="7"/>
  <c r="L15" i="7"/>
  <c r="N15" i="7" s="1"/>
  <c r="L14" i="7"/>
  <c r="L12" i="7"/>
  <c r="L11" i="7"/>
  <c r="N11" i="7"/>
  <c r="F12" i="7"/>
  <c r="F13" i="7"/>
  <c r="F15" i="7"/>
  <c r="F18" i="7"/>
  <c r="F24" i="7"/>
  <c r="L13" i="1"/>
  <c r="N13" i="1"/>
  <c r="L11" i="1"/>
  <c r="N11" i="1"/>
  <c r="J15" i="1"/>
  <c r="L15" i="1"/>
  <c r="L14" i="1"/>
  <c r="N14" i="1"/>
  <c r="L10" i="1"/>
  <c r="M10" i="1" s="1"/>
  <c r="N10" i="1" s="1"/>
  <c r="L9" i="1"/>
  <c r="N9" i="1"/>
  <c r="F10" i="1"/>
  <c r="F14" i="1"/>
  <c r="F15" i="1"/>
  <c r="F13" i="1"/>
</calcChain>
</file>

<file path=xl/comments1.xml><?xml version="1.0" encoding="utf-8"?>
<comments xmlns="http://schemas.openxmlformats.org/spreadsheetml/2006/main">
  <authors>
    <author>Hector Eduardo Pinzon Lopez</author>
  </authors>
  <commentList>
    <comment ref="E11" authorId="0" shapeId="0">
      <text>
        <r>
          <rPr>
            <b/>
            <sz val="9"/>
            <color indexed="81"/>
            <rFont val="Tahoma"/>
            <family val="2"/>
          </rPr>
          <t>Hector Eduardo Pinzon Lopez:</t>
        </r>
        <r>
          <rPr>
            <sz val="9"/>
            <color indexed="81"/>
            <rFont val="Tahoma"/>
            <family val="2"/>
          </rPr>
          <t xml:space="preserve">
Centros de Desarrollo Tecnológico reconocidos
Centros de Innovación reconocidos
2abril +3 mayo
Unidades I+D+i de Empresas reconocidas</t>
        </r>
      </text>
    </comment>
  </commentList>
</comments>
</file>

<file path=xl/sharedStrings.xml><?xml version="1.0" encoding="utf-8"?>
<sst xmlns="http://schemas.openxmlformats.org/spreadsheetml/2006/main" count="639" uniqueCount="270">
  <si>
    <t>No</t>
  </si>
  <si>
    <t>NOMBRE DE LA CONVOCATORIA</t>
  </si>
  <si>
    <t>INDICADOR</t>
  </si>
  <si>
    <t>META</t>
  </si>
  <si>
    <t>AVANCE DE META</t>
  </si>
  <si>
    <t>% CUMPLIMIENTO DE LA META</t>
  </si>
  <si>
    <t>FECHA DE APERTURA REAL</t>
  </si>
  <si>
    <t>TOTAL RECURSOS FINANCIEROS</t>
  </si>
  <si>
    <t>RECURSOS FINANCIEROS ASIGNADOS</t>
  </si>
  <si>
    <t>% 
ASIGNACIÓN 
DE RECURSOS</t>
  </si>
  <si>
    <t>No de adendas</t>
  </si>
  <si>
    <t>ÁREA RESPONSABLE</t>
  </si>
  <si>
    <t>COLCIENCIAS</t>
  </si>
  <si>
    <t>OTRAS FUENTES</t>
  </si>
  <si>
    <t>TOTAL</t>
  </si>
  <si>
    <t>Dependencia responsable</t>
  </si>
  <si>
    <t xml:space="preserve">MATRIZ DE SEGUIMIENTO PLAN DE CONVOCATORIAS </t>
  </si>
  <si>
    <t>Comentarios de la OAP</t>
  </si>
  <si>
    <t>Resumen de la gestión reportada en GINA</t>
  </si>
  <si>
    <r>
      <rPr>
        <b/>
        <sz val="11"/>
        <color theme="1"/>
        <rFont val="Arial"/>
        <family val="2"/>
      </rPr>
      <t xml:space="preserve">CÓDIGO: </t>
    </r>
    <r>
      <rPr>
        <sz val="11"/>
        <color theme="1"/>
        <rFont val="Arial"/>
        <family val="2"/>
      </rPr>
      <t>G101PR01F24</t>
    </r>
  </si>
  <si>
    <r>
      <rPr>
        <b/>
        <sz val="11"/>
        <color theme="1"/>
        <rFont val="Arial"/>
        <family val="2"/>
      </rPr>
      <t>VERSIÓN:</t>
    </r>
    <r>
      <rPr>
        <sz val="11"/>
        <color theme="1"/>
        <rFont val="Arial"/>
        <family val="2"/>
      </rPr>
      <t xml:space="preserve"> 00</t>
    </r>
  </si>
  <si>
    <r>
      <rPr>
        <b/>
        <sz val="11"/>
        <color theme="1"/>
        <rFont val="Arial"/>
        <family val="2"/>
      </rPr>
      <t>FECHA:</t>
    </r>
    <r>
      <rPr>
        <sz val="11"/>
        <color theme="1"/>
        <rFont val="Arial"/>
        <family val="2"/>
      </rPr>
      <t xml:space="preserve"> 2016-12-23</t>
    </r>
  </si>
  <si>
    <t>FECHA DE APERTURA PLANEADA</t>
  </si>
  <si>
    <t>PLAN DE CONVOCATORIAS 2017</t>
  </si>
  <si>
    <t xml:space="preserve">CONVOCATORIAS DE FORMACIÓN </t>
  </si>
  <si>
    <r>
      <t xml:space="preserve">Convocatoria de formación para estudios  de maestría y doctorado en el exterior COLFUTURO </t>
    </r>
    <r>
      <rPr>
        <vertAlign val="subscript"/>
        <sz val="12"/>
        <rFont val="Arial"/>
        <family val="2"/>
      </rPr>
      <t>(3)</t>
    </r>
  </si>
  <si>
    <r>
      <t xml:space="preserve">Convocatoria para la conformación de un banco de candidatos elegibles para estudios en el exterior Colciencias - Fulbright 2017 </t>
    </r>
    <r>
      <rPr>
        <vertAlign val="subscript"/>
        <sz val="12"/>
        <rFont val="Arial"/>
        <family val="2"/>
      </rPr>
      <t>(4)</t>
    </r>
  </si>
  <si>
    <t>Convocatoria para la conformación de un banco de candidatos elegibles para estudios de doctorado en el exterior</t>
  </si>
  <si>
    <t>Convocatoria para la conformación de un banco de candidatos elegibles para estudios de doctorado en Colombia</t>
  </si>
  <si>
    <t>Convocatoria para la formación de capital humano de alto nivel (maestría y doctorado) para las regiones financiadas por Colciencias y otras entidades. (Boyacá)</t>
  </si>
  <si>
    <t>Becas para la formación de maestría</t>
  </si>
  <si>
    <t>Becas para la formación de doctorado</t>
  </si>
  <si>
    <t>Becas para la formación de postdoctorado</t>
  </si>
  <si>
    <t>02 de mayo 2017</t>
  </si>
  <si>
    <t>-</t>
  </si>
  <si>
    <t>NA</t>
  </si>
  <si>
    <t>Abierta</t>
  </si>
  <si>
    <t>27 de febrero de 2017</t>
  </si>
  <si>
    <r>
      <t>META</t>
    </r>
    <r>
      <rPr>
        <b/>
        <sz val="8"/>
        <color theme="0"/>
        <rFont val="Arial"/>
        <family val="2"/>
      </rPr>
      <t>(1)</t>
    </r>
  </si>
  <si>
    <t>TOTAL RECURSOS FINANCIEROS (2)</t>
  </si>
  <si>
    <t>Convocatoria para proyectos de ciencia, tecnología e innovación en salud  - 2017</t>
  </si>
  <si>
    <t>Convocatoria Ecosistema Científico para la conformación de un banco de programas de I+D+i elegibles que contribuyan al mejoramiento de la calidad de las Instituciones de Educación Superior colombianas - 2017</t>
  </si>
  <si>
    <t>Invitación a presentar propuestas para la financiación de Proyectos de investigación relacionados con TICs en Educación Básica, Media y Superior</t>
  </si>
  <si>
    <t>Invitación a presentar propuestas para la financiación de programas y proyectos relacionados con gestión pública</t>
  </si>
  <si>
    <t>Convocatoria reconocimiento de grupos de investigación e investigadores 2017</t>
  </si>
  <si>
    <t>Servicio permanente de homologación de revistas especializadas de CTeI - Publindex</t>
  </si>
  <si>
    <t>Proyectos de investigación apoyados</t>
  </si>
  <si>
    <t xml:space="preserve">Porcentaje de solicitudes de reconocimiento tramitadas </t>
  </si>
  <si>
    <t>Artículos científicos publicados en revistas científicas especializadas por investigadores colombianos</t>
  </si>
  <si>
    <t xml:space="preserve">Porcentaje de solicitudes de homologación tramitadas </t>
  </si>
  <si>
    <t>Permanente</t>
  </si>
  <si>
    <t>Dirección de Fomento a la Investigación</t>
  </si>
  <si>
    <t>CONVOCATORIAS INVESTIGACIÓN</t>
  </si>
  <si>
    <t>Esta convocatoria no entrega recursos</t>
  </si>
  <si>
    <t>--</t>
  </si>
  <si>
    <t>CONVOCATORIAS DE INNOVACIÓN</t>
  </si>
  <si>
    <t>Convocatoria para el registro de propuestas que accederán a los beneficios tributarios de Ingresos No Constitutivos de Renta, Exención del IVA y Renta Exenta por Nuevo Software (ventanilla abierta)</t>
  </si>
  <si>
    <t>Estrategia Nacional de Fomento a la Protección de Invenciones</t>
  </si>
  <si>
    <t>Convocatoria para acceder a beneficios tributarios 2017</t>
  </si>
  <si>
    <t>Convocatoria para promover la adopción de modelos de calidad en la Industria TI colombiana: ISO 29110</t>
  </si>
  <si>
    <t>Convocatoria para la solución de retos empresariales a partir de soluciones energéticas.</t>
  </si>
  <si>
    <t>Convocatoria para el registro de proyectos que aspiran a obtener beneficios tributarios por inversión en CTeI (ventanilla abierta)</t>
  </si>
  <si>
    <t>Convocatoria para la formación especializada  en Analítica de Datos</t>
  </si>
  <si>
    <t>Sistemas de Innovación</t>
  </si>
  <si>
    <t>Alianzas para la Innovación</t>
  </si>
  <si>
    <t>Convocatoria para la selección de beneficiarios de la Estrategia Nacional de Fomento a la Protección de Invenciones</t>
  </si>
  <si>
    <t>N.A.</t>
  </si>
  <si>
    <t>Registros de solicitudes de patente por residentes en oficina nacional y PCT</t>
  </si>
  <si>
    <t>Porcentaje de cupo asignado</t>
  </si>
  <si>
    <t>Empresas apoyadas en procesos de innovación por Colciencias</t>
  </si>
  <si>
    <t>Personas sensibilizadas a través de estrategias enfocadas en el uso, apropiación y utilidad de la CTeI</t>
  </si>
  <si>
    <t>30 de octubre de 2017</t>
  </si>
  <si>
    <t>Dirección de Desarrollo Tecnológico e Innovación</t>
  </si>
  <si>
    <t>Sujeto a disponibilidad de recursos remanentes tras la publicación de los resultados de la primera convocatoria de iNNpulsa Colombia, publicada el 02 de septiembre de 2.016.</t>
  </si>
  <si>
    <t>Cupo de deducción y descuento tributario equivalente a $600.000´000.000</t>
  </si>
  <si>
    <t>Cupo aprobado por el CNBT anualmente</t>
  </si>
  <si>
    <t>MENTALIDAD Y CULTURA</t>
  </si>
  <si>
    <t>Convocatoria de reconocimiento de actores del SNCTI  (Nueva Política) Centros de Ciencia (según corresponda x dirección) (ventanilla abierta)</t>
  </si>
  <si>
    <t>Convocatoria Jóvenes Investigadores e Innovadores 2017</t>
  </si>
  <si>
    <t>Convocatoria Ideas para el cambio - Ciencia y TIC para la paz</t>
  </si>
  <si>
    <t>Niños y jóvenes apoyados en procesos de vocación científica y tecnológica</t>
  </si>
  <si>
    <t>Dirección de Mentalidad y Cultura para la CTeI</t>
  </si>
  <si>
    <t>INTERNACIONALIZACIÓN</t>
  </si>
  <si>
    <t>Movilidad Investigadores Europa</t>
  </si>
  <si>
    <t>Movilidades internacionales apoyadas</t>
  </si>
  <si>
    <t>Equipo de internacionalización</t>
  </si>
  <si>
    <t>Convocatoria para la formación de capital humano de alto nivel para el departamento de Caquetá.</t>
  </si>
  <si>
    <t>Convocatoria para la formación de capital humano de alto nivel para el departamento de Guaviare.</t>
  </si>
  <si>
    <t>Convocatoria para la formación de capital humano de alto nivel para el departamento de Norte de Santander.</t>
  </si>
  <si>
    <t>Convocatoria para la formación de capital humano de alto nivel para el departamento de Putumayo.</t>
  </si>
  <si>
    <t>Convocatoria para la formación de capital humano de alto nivel para el departamento de Tolima.</t>
  </si>
  <si>
    <t>Convocatoria para la Formación de Capital Humano de Alto Nivel para el Departamento de Santander.</t>
  </si>
  <si>
    <t>Convocatoria para la formación de capital humano de alto nivel para el departamento de Sucre 2016.</t>
  </si>
  <si>
    <t>Convocatoria para Indexación de Revistas Especializadas de Ciencia, Tecnología e Innovación - Publindex</t>
  </si>
  <si>
    <t>Convocatoria para la formación de capital humano de alto nivel para el departamento de Cesar - 2016.</t>
  </si>
  <si>
    <t>Convocatoria jóvenes Investigadores e Innovadores - Alianza SENA 2016 -2017</t>
  </si>
  <si>
    <t>Convocatoria para apoyar la movilidad internacional en la eventual conformación y fortalecimiento de consorcios en el marco del Octavo Programa Marco de la Unión Europea - HORIZONTE 2020</t>
  </si>
  <si>
    <t>Brigadas de patentes y fondos regionales de fomento a la protección de invenciones.</t>
  </si>
  <si>
    <t>Revistas colombianas indexadas</t>
  </si>
  <si>
    <t>CONVOCATORIAS ABIERTAS EN 2016 Y CON CIERRE EN 2017</t>
  </si>
  <si>
    <t>tercer trimestre 2015</t>
  </si>
  <si>
    <t>31 de mayo 2017</t>
  </si>
  <si>
    <t xml:space="preserve">Esta convocatoria  fue retirada del plan de acuerdo con la solicitud hecha por la Dirección de Fomento a la Investigación para el comité del 25 de abril de 2017. </t>
  </si>
  <si>
    <t>Convocatoria Convenciones Industriales de Formación para la Investigación - CIFRE 2017</t>
  </si>
  <si>
    <t xml:space="preserve">(1) Las metas pueden variar dependiendo del desarrollo y ejecución de las convocatorias 
(2) Recursos financieros susceptibles de modificación
(3) Operada por Colfuturo
(4) Operada por Fulbright
</t>
  </si>
  <si>
    <t>Invitación directa para la financiación de proyectos de CTeI en seguridad y defensa</t>
  </si>
  <si>
    <t>Convocatoria para financiación de proyectos en temas estratégicos 2017 Países CYTED</t>
  </si>
  <si>
    <t>Convocatoria para la ejecución de proyectos I+D+i en recobro mejorado de hidrocarburos (EOR)</t>
  </si>
  <si>
    <t>Invitación a presentar propuestas para la financiación de proyectos de CTeI en complementariedad Fuentes no Convencionales de Energía</t>
  </si>
  <si>
    <t xml:space="preserve">Ventanilla Abierta para el reconocimiento de actores del SNCTI (Nueva Política) centros de investigación. </t>
  </si>
  <si>
    <t>Convocatoria Nacional para la conformación de un banco de proyectos elegibles de generación de nuevo conocimiento - 2017</t>
  </si>
  <si>
    <t>Invitación a presentar propuestas para la financiación de programas de investigación en ciencias médicas y de la salud</t>
  </si>
  <si>
    <t>12 de mayo de 2017</t>
  </si>
  <si>
    <t>Ventanilla Abierta para el reconocimiento de actores del SNCTI Centros de Innovación y Unidades I+D+i.</t>
  </si>
  <si>
    <t>Centros de Desarrollo Tecnológico reconocidos
Centros de Innovación reconocidos
Unidades I+D+i de Empresas reconocidas</t>
  </si>
  <si>
    <t>5
3
16</t>
  </si>
  <si>
    <t>10 de marzo de 2017</t>
  </si>
  <si>
    <t>Andino Amazónica, Pacífico, y Llanos Orientales: 3 de febrero 2017
Antioquia: 24 de febrero de 2017
Eje Cafetero: 6 de febrero de 2017
Caribe, Santanderes - Boyacá: 3 de marzo 2017
Tolima - Huila - Cundinamarca: 1 de febrero de 2017</t>
  </si>
  <si>
    <t>16 de junio 2017</t>
  </si>
  <si>
    <t>Convocatoria para apoyar el alistamiento y la presentación de solicitudes de patente por las vías nacional (oficina nacional) e internacional (PCT) relacionadas con las Tecnologías de la Información y las Comunicaciones – TIC</t>
  </si>
  <si>
    <t xml:space="preserve">Los resultados se publicaron en la página de Colfuturo el 14 de mayo de 2017, 137 becarios de Doctorado y 1155 becarios de maestría y especialización  de acuerdo con el formato del indicador programático. </t>
  </si>
  <si>
    <t>Invitación a presentar propuesta para el Programa de Estancias de Investigación en la Escuela Bloomberg de Salud Pública - Johns Hopkins University</t>
  </si>
  <si>
    <t>Dirección de Fomento a la Investigación / Oficina de Internacionalización</t>
  </si>
  <si>
    <t>Evaluación</t>
  </si>
  <si>
    <t>Contratación</t>
  </si>
  <si>
    <t>Convocatoria Programa de estancias postdoctorales para beneficarios de formación Colciencias en entidades del SNCTeI</t>
  </si>
  <si>
    <t>17 de mayo 2017</t>
  </si>
  <si>
    <t>25 de julio de 2017</t>
  </si>
  <si>
    <t>Se realizó solicitud de elaboración de contrato y emisión de CDR que lo soporta.
Una vez aprobado por el comité de subdirección, se solicitó la elaboración del contrato de apropiación social del conocimiento en gestión pública. Luego de trámites legales se suscribió y legalizó el contrato.</t>
  </si>
  <si>
    <t xml:space="preserve">Se completa la legalización del contrato y se da inicio al contrato. </t>
  </si>
  <si>
    <t>Banco definitivo</t>
  </si>
  <si>
    <t xml:space="preserve">Se  evidencia cumplimiento del 89%de la meta con 25 becas de maestría otorgadas a nivel nacional. Esta pendiente la confirmación. Se solicita reporte de financiables o cifras de las becas otorgadas. </t>
  </si>
  <si>
    <t xml:space="preserve">Se cumple el 100% de la meta, se otorgan 12 becas de maestría nacional y 3 becas de doctorado nacional y 3 becas para jóvenes investigadores. Se solicita reporte de financiables o cifras de las becas otorgadas. </t>
  </si>
  <si>
    <t>De acuerdo con el banco definitivo se otorgan 13 becas de maestría en el exterior, 15 becas de doctorado nacional y 5 becas de doctorado en el exterior y 58 jóvenes apoyados. Cumplimiento de la meta del 100%</t>
  </si>
  <si>
    <t xml:space="preserve">Se evidencia un cumplimiento del 96% de la meta. Se otorgan 53 becas de doctorado a nivel nacional. </t>
  </si>
  <si>
    <t xml:space="preserve">Se publicó el banco definitivo de elegibles con los siguientes resultados: 140 becas de Maestria Nacional, 19 becas de doctorado en el exterior 56 becas de doctorado nacional. </t>
  </si>
  <si>
    <t>Se realizo contrato con la Universidad del Valle para apoyar la movilidad de 3 investigadores en la eventual conformación de consorcio para participar en el programa Horizonte 2020</t>
  </si>
  <si>
    <t>Los resultados del Programa Crédito Beca 2017 fueron publicados en la página web de Colfuturo. Se seleccionaron 1.292 candidatos (doctorados 137; maestría 1.155)</t>
  </si>
  <si>
    <t>Se cuenta con el memorando de elaboración de contrato, la contratación fue aprobada en el Comité de Subdirección del 8 de junio de 2017.</t>
  </si>
  <si>
    <t>Se publicó el banco definitivo de  elegibles el 16 de junio de 2017</t>
  </si>
  <si>
    <t>Convocatoria para conformar las ternas del Consejo Nacional de Bioética - CNB</t>
  </si>
  <si>
    <t>Ternas</t>
  </si>
  <si>
    <t>02 de mayo de 2017</t>
  </si>
  <si>
    <t>Banco Elegibles</t>
  </si>
  <si>
    <t>Se diligencia formato de planeación operativa, se cumple la meta de tres proyectos financiados a través de la convocatoria. El proyecto "Programa nacional de desarrollo para la optimización de procesos de recobro mejorado térmico con inyección de vapor mediante el uso de nanofluidos",código 110177357350, tuvo que ajustar el presupuesto para que los recursos disponibles en la convocatoria fueran suficientes para financiar los tres primeros proyectos del banco definitivo de elegibles, esto retrasó la publicación del banco definitivo de elegibles</t>
  </si>
  <si>
    <t xml:space="preserve">Se financian 3 propuestas que dan cumplimiento al 100% de la meta y la ejecución del 100% de los recursos </t>
  </si>
  <si>
    <t>03 de agosto de 2017</t>
  </si>
  <si>
    <t>Invitación para apoyar proyectos de innovación de las empresas beneficiarias del programa Alianzas para la Innovación</t>
  </si>
  <si>
    <t>Convocatoria para la especialización inteligente de la industria TI en Colombia a través del desarrollo de soluciones tecnológicas innovadoras para los sectores Turismo y Salud</t>
  </si>
  <si>
    <t>Convocatoria para cofinanciar proyectos de investigación aplicada, desarrollo tecnológico e innovación con tic en sectores estratégicos (Agroindustria, Salud, Turismo, Energía &amp; Hidrocarburos, Gobierno, Justicia y Defensa) orientados al mejoramiento de la productividad y competitividad del sector TIC.</t>
  </si>
  <si>
    <t>15 de agosto de 2017</t>
  </si>
  <si>
    <t xml:space="preserve">Publicación de banco de elegibles definitivo primer corte, y preliminar del segundo corte que cerraron en 2017. </t>
  </si>
  <si>
    <t>Número de actores reconocidos</t>
  </si>
  <si>
    <t>COLOMBIA BIO</t>
  </si>
  <si>
    <t>Colombia BIO</t>
  </si>
  <si>
    <t>Convocatoria para proyectos de I+D para el desarrollo tecnológico de base biológica que contribuyan a los retos del departamento de Boyacá</t>
  </si>
  <si>
    <t>Convocatoria de innovación entre universidades y empresas para la promoción y validación productos derivados del aprovechamiento sostenible de la biodiversidad en el departamento de Boyacá</t>
  </si>
  <si>
    <t>Selección de propuestas según puntaje de panel y priorización de Comité Conjunto de Administración del Convenio 015-2014
Envío de aceptación de la propuesta, vía correo electrónico,  a todos los investigadores beneficiados</t>
  </si>
  <si>
    <t xml:space="preserve">Se da pleno cumplimiento a la meta y a la ejecución de los recursos. </t>
  </si>
  <si>
    <t>Dando cumplimiento a lo establecido en los términos de referencia, el 1 de septiembre se publicaron los resultados de la convocatoria COLCIENCIAS-Fulbright. Como resultado, 40 candidatos resultaron seleccionados e iniciarán su proceso de ubicación y preparación para admisión en universidades de Estados Unidos.</t>
  </si>
  <si>
    <t xml:space="preserve">Se da cumplimiento a una mayor número de propuestas con una menor cantidad de presupuesto, al respecto de la meta se da cumplimiento. Al respecto de la ejecución de recursos queda un saldo pendiente detallar como se hará la ejecución de estos recursos se solicita al área detallar este aspecto en la ejecución de recursos. . </t>
  </si>
  <si>
    <t xml:space="preserve">Solamente se ha recibido una solicitud de centros de investigación. Se sugiere hacer acompañamiento al proponente para apoyar su proceso de acreditación como centro para que cumpla con todos los requisitos. </t>
  </si>
  <si>
    <t>Se adjunta formato de indicador programático que relaciona las tres propuestas aprobadas y en proceso de contratación.</t>
  </si>
  <si>
    <t>Se da cumplimiento a la meta de proyecto y se aporta con un proyecto más, se tiene un cumplimiento de 100% en recursos y en la meta.</t>
  </si>
  <si>
    <t xml:space="preserve">Se adjunta la versión de 26 de septiembre de 2017 del informe que describe el proceso de obtención de los resultados preliminares de la Convocatoria 781 de 2017. </t>
  </si>
  <si>
    <t xml:space="preserve">Esta convocatoria tendrá contiunidad hasta el 2018. </t>
  </si>
  <si>
    <t xml:space="preserve">
El banco preliminar fue publicado el pasado 15 de septiembre de 2017, y estuvo compuesto por 9 propuestas que superaron los 70 puntos. 
El banco definitivo estuvo compuesto por 9 propuestas que superaron los 70 puntos, este fue publicado el pasado 29 de septiembre de 2017</t>
  </si>
  <si>
    <t>Resultados Definitivos</t>
  </si>
  <si>
    <t xml:space="preserve">Se hace la publicación de resultados definitivos en la página el 15 de septiembre </t>
  </si>
  <si>
    <t xml:space="preserve">Se tiene como resultado 244 revistas indexadas. </t>
  </si>
  <si>
    <t xml:space="preserve">Se evidencia la lista de becarios 2018 Fulbright con 40 elegidos para cursar un programa de doctorado.  Se recomienda actualizar las tareas del plan operativo. </t>
  </si>
  <si>
    <t xml:space="preserve">No se tiene reporte de avance en el mes de octubre en GINA. </t>
  </si>
  <si>
    <t>Conforme a lo planeado en el marco de la convocatoria 778-2017 “Ecosistema Científico” reportamos para el mes de octubre lo siguiente: 
Posterior a la publicación del banco preliminar, y conforme al cronograma de los términos de referencia, relacionamos las actividades para la operación de ambas convocatorias:
Entre el 3 y el 10 Octubre: Se reciben 18 aclaraciones sobre los resultados preliminares publicados, se da respuesta a las solicitudes conforme a los tiempos del cronograma. 
17 Octubre, se responden las 18 solicitudes de aclaración. 
24 de octubre, se cita comité técnico Colombia Científica, en el cual se presenta el banco definitivo de elegibles para recomendación y se muestran los cambios y ajustes a los términos de referencia para la apertura de la segunda.
25 se aprueba por comité de subdirección  la apertura de la segunda convocatoria
26 se envía memorando de solicitud de apertura
27 de octubre:
Se publica banco definitivo de elegibles
Se publica banco definitivo de financiables</t>
  </si>
  <si>
    <t>Se realizaron los paneles de evaluación a las tres propuestas presentadas, quedando elegible una propuesta, con la cual se iniciará en el mes de noviembre la contratación, por valor de $600 millones de pesos</t>
  </si>
  <si>
    <t xml:space="preserve">No se tiene claridad sobre el número de proyectos de investigación a apoyar. </t>
  </si>
  <si>
    <t>27 de octubre de 2017</t>
  </si>
  <si>
    <t xml:space="preserve">Conforme a lo planeado en el marco de la convocatoria 792-2017 “Ecosistema Científico” reportamos para el mes de octubre lo siguiente: 
El 9 de octubre se lleva a cabo TDS de revisión de los términos de referencia tomando como base los términos publicados en la primera convocatoria 778.
El 12 de octubre se cita a  mesa de trabajo con las áreas (OAP, SEGEL, DAF).
El 18 de octubre Se lleva a cabo mesa de trabajo con las áreas (OAP, SEGEL, DAF) donde se pone en contexto sobre el avance de los ajustes a los términos de referencia, se muestran los cambios. 
El 19 de octubre, posterior a las mesas de trabajo, se solicitan conceptos a las áreas que participan en el proceso mediante memorando. 
El 25 de octubre mediante memorando 20173000107523 se solicita la apertura de la 2da convocatoria numerada 792-2017. 
El 27 de octubre mediante resolución 1107 de 2017 se apertura la segunda Convocatoria Ecosistema Científico para la financiación de programas de I+D+i que contribuyan al mejoramiento de la calidad de las Instituciones de Educación Superior colombianas - 2017 N° 792-017. </t>
  </si>
  <si>
    <t xml:space="preserve">Se realizó la mesa de trabajo con la DFI sobre los términos, se dio apertura a la convocatoria se debe tener en cuenta que los resultados de esta convocatoria se darán en el mes de mayo de 2018. </t>
  </si>
  <si>
    <t xml:space="preserve">La convocatoria 774 de 2017 tuvo como fecha de apertura el 13 de marzo de 2017 hasta el 12 de mayo de 2017 hasta el las 5:00 p.m. hora Colombiana.
Que a la fecha de cierre de la convocatoria fueron inscritos 105 propuestas, a través del Sistema Integrado de Gestión de Proyectos – SIGP de Colciencias a mediante el formulario electrónico disponible en el portal de Colciencias (www.colciencias.gov.co).
Que de las 105 propuestas recibidas, 95 propuestas corresponde a empresas TI que aplicaron a la convocatoria bajo el rol de empresas beneficiarias, así mismo las 10 propuestas restantes corresponden a empresas que aplicaron bajo el rol de ejecutores u operadores.
Que 9 propuestas bajo el rol de empresas ejecutoras u operadores cumplieron con lo establecido en el numeral 4 de los términos de referencia, las cuales fueron objeto de evaluación de acuerdo con lo establecido en el numeral 10 mediante un panel de expertos el día 13 de junio de 2017.
Que 77 propuestas de las empresas bajo el rol de beneficiarias, cumplieron con lo establecido en el numeral 4 de los términos de referencia, las cuales fueron objeto de evaluación de acuerdo con lo establecido en el numeral el día 12 de junio de 2017.
Que el día 20 de junio de 2017 realizó la publicación del banco preliminar de elegibles en la página de COLCIENCIAS.
Que el día 5 de julio de 2017 se publicó el banco definitivo de propuestas elegibles de la convocatoria 774-2017 a través de la página de COLCIENCIAS junto con la resolución N° 0627 de 2017.
Que como resultado de lo anterior son apoyadas 59 empresas TI bajo el rol de beneficiarias a través de 5 empresas en calidad de ejecutores u operadores.  </t>
  </si>
  <si>
    <t xml:space="preserve">De acuerdo con el plan operativo de la convocatoria se tiene que la misma se operará solamente con 5 empresas que desarrollaran el proceso de capacitación . Se logra hacer apoyo a empresas en procesos de innovación a 59 empresas dando cumplimiento solamente al 53,64% de la meta. Se sugiere plantear un plan para compensar el aporte faltante a  la meta de empresas que no se logrará en esta convocatoria. </t>
  </si>
  <si>
    <t>La Convocatoria de Retos Energéticos, operada por Ruta N (que fue realizada como una de las actividades del Convenio Especial de Cooperación 404-2016), tenía como objetivo la generación de alianzas entre actores del SNCTeI que realizan actividades de investigación y desarrollo en temas asociados a la eficiencia energética, el uso de energías alternativas y renovables, el uso de mecanismos de redes inteligentes, entre otros, con actores del sector productivo colombiano, mejorando su productividad y competitividad  mediante la solución de retos en dichas temáticas.</t>
  </si>
  <si>
    <t>diciembre de 2017</t>
  </si>
  <si>
    <t>octubre de 2017</t>
  </si>
  <si>
    <t xml:space="preserve">Se adenda se acuerdo con lo aprobado en el comité de subdirección del 09 de agosto de 2017 modificando el numeral 16. Cronograma. El número de elegibles en el banco preliminar es una base que permittiría dar cumplmimiento a la meta estimada. Basados en el banco de elegibles de 514 candidatos para ser jóvenes investigadores solamente se financiarán 294 propuestas. Se solicita justificar por qué si los recursos de la convocatoria eran de 4.465 millones como se logra financiar 4.685 millones. </t>
  </si>
  <si>
    <t xml:space="preserve">
27 de enero 2017</t>
  </si>
  <si>
    <t>780 / 796</t>
  </si>
  <si>
    <t>enero de 2017</t>
  </si>
  <si>
    <t>febrero de 2017</t>
  </si>
  <si>
    <t>mayo de 2017</t>
  </si>
  <si>
    <t>marzo de 2017</t>
  </si>
  <si>
    <t>abril de 2017</t>
  </si>
  <si>
    <t>agosto de 2017</t>
  </si>
  <si>
    <t>Atlántico: 
enero 2017
Meta: 
 julio de 2017
Norte de de Santander,Valle del Cauca, Bucaramanga, Bogotá y 
Eje Cafetero: 
octubre 2017</t>
  </si>
  <si>
    <t>Andino Amazónica, Pacífico, y Llanos Orientales:
febrero 2017
Antioquia, Caribe, Eje Cafetero, Santanderes - Boyacá, y Tolima - Huila - Cundinamarca: 
marzo de 2017</t>
  </si>
  <si>
    <t>junio de 2017</t>
  </si>
  <si>
    <t>julio de 2017</t>
  </si>
  <si>
    <t>noviembre de 2017</t>
  </si>
  <si>
    <t>Invitación desierta y se contrata directamente</t>
  </si>
  <si>
    <t xml:space="preserve">Teniendo en cuenta que la propuesta de realizar una contratación directa fue recomendada en el Comité Técnico de la DFI (Acta No. 32 del 2 de octubre) y aprobada en el Comité de Subdirección (Acta No. 46 del Comité de Subdirección del 31 de octubre), me permito adjuntar la notificación a los 4 beneficiarios. </t>
  </si>
  <si>
    <t>Tomando  en  consideración  la  priorización  efectuada  por  el  panel  de evaluación  y  los  presupuestos  de  cada  una  de  las  Agencias, se  decide  financiar  el  proyecto priorizado como A1, de título “OBESIDAD Y DIABETES: FACTORES DE RIESGO Y NUEVOS  BIOMARCADORES  PATOGÉNICOS  Y  PREDICTIVOS”,  cuyo  coordinador es  el Dr. ALBERTO CEPEDA SAEZ, de la Universidad de Santiago de Compostela (España). De Colombia hay participación de la Universidad Nacional de Colombia. Sede Bogotá (Colombia).</t>
  </si>
  <si>
    <t xml:space="preserve">Se encuentra rezago en el reporte de la tarea por parte del responsable, se tiene un soporte de notificación pero no esta dirigido al investigador principal de la entidad participante por parte de Colombia, se debe adjuntar el soporte correcto y cerrar la tarea del plan de convocatorias y del plan de acción en GINA. </t>
  </si>
  <si>
    <t>Se financian 39 proyectos de 4 propuestas de programas de los cuales se obtienen proyectos en las siguientes líneas de la siguiente forma:
*  4 proyectos de Sociedad.
* 10 proyectos de Energía Sostenible
* 10 proyectos de Salud. 
* 15 proyectos de Bioeconomía. 
Se supera la meta esperada, la que se estableció de forma conservadora dado que no se tenía línea base para este tipo de convocatorias. Esta convocatoria compensa lo que dejo de aportar la convocatoria de generación de nuevo conocimiento.</t>
  </si>
  <si>
    <t xml:space="preserve">La publicación del banco definitivo de elegibles seleccionadas fue publicado el 06 de octubre de 2017 del cual se logra evidenciar 11 propuestas de ternas en el banco preliminar de elegibles. 'Se abre una segunda fase de la convocatoria dados los resultados en la convocatoria de forma que se pueda completar la meta de conformar las ternas para el consejo de bioética.Se tiene rechazada la tarea por el aprobador y no hay avances sobre la segunda fase de la convocatoria. </t>
  </si>
  <si>
    <t xml:space="preserve">Durante el mes de Noviembre se realizaron las siguientes actividades: 
1. Se consolida la información, después de la evaluación de las propuestas.
2. El 7 de noviembre, se presenta para recomendación del Comité Técnico el banco preliminar de elegibles.
3. El 10 de noviembre se publica en la página institucional de Colciencias el Banco Preliminar de elegibles.
4. Entre el 14 y 15 de Noviembre se presentaron 39 solicitudes de aclaraciones al Banco Preliminar de Elegibles. Las cuales se respondieron en su totalidad el 16 de noviembre de 2017.
5. Como producto de las solicitudes de aclaraciones y una vez verificada la información de las mismas el Banco presenta cambios, ya que se incluyeron tres propuestas más como elegibles y cinco propuestas cambian de posición. Se adjunta archivo con especificación de los cambios.
6. El día 21 de noviembre, se presenta ante el Comité Técnico la solicitud de publicación del Banco definitivo de Elegibles, conformado por 144 propuestas elegibles.
7. El 23 de noviembre se publica el banco definitivo de elegibles, en la página institucional de Colciencias. </t>
  </si>
  <si>
    <t>Se realiza una adenda aprobada por el comité de subdirección el 24 de agosto para modificar los numerales 8, 9 10, 13 y 17 de los TdR de la convocatoria lo que resulta en un adelanto del calendario desde la actividad del periodo de ajustes de requisitos en la fase 2 hasta la publicación del banco definitivo de elegibles para el 23 de noviembre. Se da cumplimiento del 72% de la meta. Los elegidos se distribuyen por instituciones de la siguiente forma: 
25 elegibles de centros e instituos científicos y tecnológicos.
31 elegibles en Empresas.
6 elegibles en Entidades Públicas
82 elegibles en Universidades</t>
  </si>
  <si>
    <t>Se ha estado realizando la descarga de información de los bases de datos reconocidas como Sistemas de Indexación y Resumen - SIR para realizar el proceso de homologación.</t>
  </si>
  <si>
    <t>Sin novedad alguna, no se tienen cifras concretas de avance.</t>
  </si>
  <si>
    <t xml:space="preserve">El 09 de octubre se llevo a cabo en la ciudad de Bogotá el encuentro nacional de empresarios beneficiados del programa Alianzas, con el fin de fortalecer las capacidades en innovación de los empresarios, a través de talleres y actividades de formación, como resultado del evento, se fortalecieron capacides de 180 empresarios de las diferentes regiones del país, para la divulgación de esta actividad se conto con el apoyo de Neurocity, la Cámara de comercio de Manizales, Confecámaras y Colciencias, razón por la cual se logró una mayor participación de los empresarios, superando la meta de 150 con 30 empresas adicionales.
Se adjunta el formato correspondiente con la relación de las empresas.
</t>
  </si>
  <si>
    <t>Se tiene resultados que compensarán la meta de empresas de otras iniciativas. Cumplimiento del mecanismo del 100%</t>
  </si>
  <si>
    <t>Banco elegibles</t>
  </si>
  <si>
    <t>Como resultado de la convocatoria 783 de 2017, fueron seleccionados 80 candidatos financiables. Siguiendo lo establecido en los términos de referencia, 7 de ellos hacen parte de población priorizada, 6 fueron seleccionados para el grupo 2 (instituciones del Nature Index) y 2 para adelantar sus estudios en SPRU.</t>
  </si>
  <si>
    <t>El día 22 de diciembre de 2017 la Dirección de Fomento a la Investigación realizó la solicitud de elaboración de resolución para la publicación de los Bancos de Financiables para la Convocatoria No. 779-2017 para la Formación de Capital Humano de Alto Nivel para el Departamento de Boyacá en sus modalidades de Maestría Nacional y Doctorado Nacional.
Dicha solicitud arrojo como resultado la financiación de 3 propuestas para el caso de Maestría Nacional y 26 para Doctorado Nacional, dando así cumplimiento a las metas establecidas en el proyecto de Formación del Departamento de Boyacá.</t>
  </si>
  <si>
    <t xml:space="preserve">Se publica el banco de financiables con un valor de $350.4 millones financiando 3 propuestas para maestría nacional, de igual forma se publica el banco de financiables de doctorado nacional financiando 26 propuestas con un valor de $6.754,8 millones . Cumplimiento del 100% en la meta </t>
  </si>
  <si>
    <t xml:space="preserve">Se notifica a los 4 beneficiarios elegoidos por la Instituto Johns Hopkins y que serán contratados de forma directa. Los contratos estan en proceso de elaboración. Se da cumplimiento del 100% </t>
  </si>
  <si>
    <t>Como resultado de la Convocatoria 785 de 2017, serán financiables 203 candidatos. Siguiendo lo establecido en los términos de referencia, 28 de estos pertenecen a poblaciones priorizadas, y el 20% de de los cupos disponibles fueron asignados a los programas doctorales seleccionados en el marco de la convocatoria 767 de 2016, mientras que el 80% restante fue asignado a los programas seleccionados en la convocatoria 727 de 2015.</t>
  </si>
  <si>
    <t xml:space="preserve">Se da cumplimiento al 72% de  la meta con el banco de elegibles, se resalta la condición de tener preferenciado un grupo de candidatos afrocolombianos, víctimas del conflicto armado e indígenas. En la página web el banco de financiables muestra el total de los recursos de la cohorte, a diferencia de lo reflejado en el plan que muestra los recursos disponibles para apalancar las vigencias futuras de la primera cohorte. </t>
  </si>
  <si>
    <t xml:space="preserve">Se da cumplimiento al 100% de  la meta con el banco de elegibles, se resalta la condición de tener preferenciado un grupo de candidatos afrocolombianos, víctimas del conflicto armado e indígenas. Se debe destacar que con solo el 72% de recursos se logrará la meta gracias a las condiciones impuestas en la convocatoria en los términos de referencia. Los recursos que quedan sobrantes de esta convocatoria se trasladaron a la convocatoria de doctorado nacional $11.123.129.244. </t>
  </si>
  <si>
    <t>De los 153 proyectos elegibles de la convocatoria 777 -2017 modalidad II se financiaron 82 contratos, modalidad de recuperación contingente por valor de $32.620 Millones y se financiaron 18 contratos de la modalidad I por valor de $5.655 millones. El indicador se incrementó dado la estretegia de la convocatoria en la modalidad II de hacer diferencial la financiación según el desarrollo en que se encontrará la investigación. Si la investigación era una Investigación Básica: $300.000.000 b. Investigación Aplicada: $400.000.000 c. Desarrollo Experimental: $400.000.000 - Desarrollo Tecnológico: $600.000.000 - Innovación: $600.000.000</t>
  </si>
  <si>
    <t xml:space="preserve">Tener en cuenta la modalidad de financiación lo que permitió hacer la financiación de más número de proyectos, e incluso permitió apalancar los resultados que no se lograron de la convocatoria de nuevo conocimiento. </t>
  </si>
  <si>
    <t xml:space="preserve">El número de propuestas recibidas fue muy baja, respecto del número potencial de grupos habilitados para participar en la convocatoria.  Se recibieron 140 propuestas, de las cuales cumplieron requisitos el 54%, la mayoría por cuenta de la participación en convocatorias 2015 y 2016, con lo establecieron los TdR.  El porcentaje de eligibilidad en esta convocatoria fue del 49.3%, a pesar de ser alto, no compensó el bajo porcentaje de particiáción de los grupos habilitados para participar. Se adelantará la contratación de los primero 8 proyectos, cuyos ejecutores son entidades públicas del orden departamental, por cuenta d ela netrda en vigencia de la ley de garantías.
</t>
  </si>
  <si>
    <t>No se da cumplimiento a la meta de 120 proyectos de investigación apoyados, solamente se tiene 37 propuestas seleccionadas resultado del proceso de evaluación como propuestas del banco definitivo elegibles. Esperan compensar la meta con los resultados de la primera convocatoria de Ecosistema Científico. Los términos de referencia contemplaban una condición que limitó los resultados de cara al banco de elegibles en la convocatoria. Se recomienda analizar mucho más estas condiciones de forma que no afecte los resultados y se permita la financiación de mayor numero de propuestas posible.</t>
  </si>
  <si>
    <t xml:space="preserve">Se debe tener en cuenta que el indicador que mide la gestión de esta convocatoria no se ajusta al de artículos, ya que para medir la producción de artículos científicos se creo una nueva inicativa dado el cambio de la fuente de información. Desde la OAP se solicitó desde el 14 de junio el cambio del indicador que diera cuenta de esta convocatoria pero no se ha tenido respuesta. </t>
  </si>
  <si>
    <t>Hasta la fecha, se ha aprobado un total de 1 solicitud de Exención de IVA por un valor de US$ 47.303  de la Universidad del Cauca para el desarrollo de un proyecto de Desarrollo Tecnológico y se han tramitado 10 solicitudes de Ingresos No Constitutivos de Renta y/o Ganancia Ocasional, de las cuales 9 solicitudes fueron aprobadas por un valor de $ 3.158.780.305, correspondiente a los honorarios de 79 personas dedicadas a labores directas de CTeI. La solicitud negada corresponde a un proyecto que no cumplió con los requisitos para ser considerado como de CTeI.</t>
  </si>
  <si>
    <t xml:space="preserve">Se debe aclarar que los trámites de solicitudes de esta convocatoria no tienen aporte a meta estratégica, ni tampoco consumen el cupo de deducción de beneficios tributarios. </t>
  </si>
  <si>
    <t>Se terminaron de definir las 50 empresas beneficiarias de la estrategia de Sistemas de Innovación para la ciudad de Bogotá (49 para efectos del reporte al indicador programático ver documento anexo). Adicionalmente, se seleccionaron las firmas consultoras (IXL Center y Centro de Innovación) que intervendrán a estas empresas beneficiarias.
En Cartagena también se definieron las 20 empresas beneficiarias del programa (se encuentran en documento anexo) y se sumo una adicional que pagará el valor total de la inscripción al programa superando la meta inicialmente establecida en la región.
En el caso de Villavicencio se seleccionaron las últimas dos empresas beneficiarias del programa con el fin de completar la meta total de 20 empresas en dicha región (previamente se habían reportado 18 empresas).
Asimismo, en las regiones de Eje Cafetero, Cali,  Bucaramanga y Barranquilla se adelantaron las actividades para el lanzamiento de los Términos de Referencia tanto para la selección de consultores como de las empresas beneficiarias del programa. En la ciudad de Cúcuta se lanzaron ambos términos de referencia y se encuentra en proceso la selección de firmas consultoras y de las últimas empresas beneficiarias del programa.</t>
  </si>
  <si>
    <t xml:space="preserve">Se logra un resultado de 298 empresas dentro de la vigencia, sin embargo la iniciativa seguirá trabajando con empresas en las regiones de forma que se fortalezcan y beneficien más empresas a nivel regional. Hay un aporte considerable desde las organizaciones firmantes de los pactos por la innovación lo que permitirá tener más resultados en la siguiente vigencia. </t>
  </si>
  <si>
    <t>3 Centros de Desarrollo Tecnológico reconocidos
0
Centros de Innovación reconocidos
36
Unidades I+D+i de Empresas reconocidas</t>
  </si>
  <si>
    <t>100%
Centros de Desarrollo Tecnológico reconocidos
0%
Centros de Innovación reconocidos
100%
Unidades I+D+i de Empresas reconocidas</t>
  </si>
  <si>
    <t>El proceso no se realiza por convocatoria. Es un servicio de ventanilla permanente. Por lo anterior del total recibido se tramitaron el 100% de las solicitudes asi:
- Listado con 36 unidades de I+D+i de empresa aprobadas en el año 2017
- Listado de 4 solicitudes para reconocer como unidad de I+D+i y un Centro de Innovación y productividad, negadas en el año 2017
- Listado de 3 Centros reconocidos en el año 2017
Nota: Las solicitudes que no registran aún numero de resolución se encuentran en elaboración en la Secretaría General.</t>
  </si>
  <si>
    <t xml:space="preserve">Se avanza en la meta de los centros de desarrollo tecnológico. Se cumple la meta de las unidades de I+D+i, sin embargo de los centros de I+D+i la solicitud que se recibió fue negada. </t>
  </si>
  <si>
    <t>El 09 de octubre se llevo a cabo en la ciudad de Bogotá el encuentro nacional de empresarios beneficiados del programa Alianzas, con el fin de fortalecer las capacidades en innovación de los empresarios, a través de talleres y actividades de formación, como resultado del evento, se fortalecieron capacides de 180 empresarios (Luego de la validación de empresas duplicadas del indicador estratégico se obtuvieron 137 empresas apoyadas en procesos de innovación) de las diferentes regiones del país, para la divulgación de esta actividad se conto con el apoyo de Neurocity, la Cámara de comercio de Manizales, Confecámaras y Colciencias, razón por la cual se logró una mayor participación de los empresarios, superando la meta de 150 con 30 empresas adicionales.
El 22 de enero de 2018, luego de la validación de empresas duplicadas del indicador estratégico se obtuvieron 138 empresas apoyadas en procesos de innovación, con lo cual finalmente no se alcanzó la meta estipulada de 150 empresas. 
Durante la ejecución del programa se sensibilizaron a 998 personas a través de estrategias enfocadas en el uso, apropiación y utilidad de la CTeI. Las empresas apoyadas fueron 683, las cuales  se obtuvieron de un proceso de depuración de empresas duplicadas de las 695 inicialmente resportadas</t>
  </si>
  <si>
    <t xml:space="preserve">Se contemplan los resultados de la iniciativa de sensibilización que permiten llegar al cumplimiento de la meta con una ejecución del 100% de los recursos. </t>
  </si>
  <si>
    <t xml:space="preserve">A partir del mes de noviembre se ha adelantado un proceso de difusión de los términos de referencia en diferentes ciudades del país, a través de redes sociales y la página web de Colciencias, sin embargo, teniendo en cuenta que por las demoras asociadas a la firma del Convenio que se tenía inicialmente planeado con iNNpulsa Colombia y con la SIC no fue posible poner al aire la convocatoria antes para cumplir el objetivo de la radicación de las 160 solicitudes de patente en la vigencia 2017. Por otra parte, también fue muy importante tomar las lecciones aprendidas del proceso adelantado con iNNpulsa Colombia y con la SIC para la operación de la estrategia en el año 2016, ya que tener la convocatoria abierta poco tiempo minimiza las posibilidades de cumplir con el objetivo que en este caso es mayor al de la primera versión de dicha estrategia por esta razón también fue que se presentaron para aprobación unos términos de referencia con una duración de 6 meses en donde se manejan cierres preliminares para permitir la postulación de más interesados durante más tiempo.
De acuerdo con lo anterior, es importante mencionar que se garantiza que el cumplimiento de la meta establecida para 2017 se ejecutará en 2018 y para tal fin se estableció en la planeación táctica de 2018 la inclusión de la iniciativa estratégica “Convocatoria para la selección de beneficiarios de la Estrategia Nacional de Fomento a la Protección de Invenciones”. </t>
  </si>
  <si>
    <t xml:space="preserve">De acuerdo con el acta 42 del 06 de octubre de 2017 del comité de subdirección, la apertura de la convocatoria se movió para el 30 de octubre. El valor de la convocatoria no coincide con el valor de la misma en el plan de convocatorias. Se modificó de acuerdo con la aprobación del acta 42 del 06 de octubre de 2017. Aunque el registro de solicitudes de esta convocatoria no aportará resultados para la actual vigencia los resultados de acuerdo con el plan estratégico tienen un alcance que permitira cumplir la meta esperada. </t>
  </si>
  <si>
    <t>Adicional al resultado de la gestión realizada por Colciencias, la SIC e iNNpulsa Colombia en el marco del Convenio Nº211-2016, para lograr la radicación de 39 solicitudes de patente, lo que representa un avance del 60 % de la meta para esta estrategia, en donde la totalidad del resultado se dará en el primer semestre de 2018, por los tramites asociados al proceso de alistamiento y presentación de las solicitudes ante la SIC, es pertinente brindarle más tiempo a la entidad ejecutora para completar el resultado toda vez que el seguimiento realizado ha permitido evidenciar las gestiones realizadas por el operador para conseguir el resultado esperado. La entidad ejecutora cuenta con el tiempo necesario para continuar avanzando en la radicación de las solicitudes, ya que el Convenio tiene fecha de finalización el 19 de julio de 2018.
Por otra parte, es importante mencionar que se garantiza que el cumplimiento de la meta establecida para 2017 se ejecutará en 2018 y para tal fin se estableció en la planeación táctica de 2018 la inclusión de la iniciativa estratégica “Estrategia Nacional de Fomento a la Protección de Invenciones”.
Como evidencia de lo anterior se anexa el formato concertado con la Oficina Asesora de Planeación que evidencia el avance del indicador programático.</t>
  </si>
  <si>
    <t xml:space="preserve">Se recomienda hacer seguimiento a los resultados que se espera aporten a la meta en la vigencia de 2018. La convocatoria no cumple la meta en la vigencia actual, y con de cara al indicador de convocatorias afecta los resultados de gestión institucional. </t>
  </si>
  <si>
    <t>Para el cierre de la convocatoria 769, se aprobaron un total de 139 propuestas por un valor de  $ 348.064.713.631,00 y un valor de $ 193.173.891.654,52 en proyectos plurianuales.
En la sesión del CNBT del cuatro de diciembre, se definió dejar un valor de contingencia para reposiciones de aproximadamente $ 3.000 millones de pesos, asignado de esta manera el 100% del cupo disponible.
Para el caso de empresas apoyadas en procesos de innovación, durante la vigencia 2017 se apoyaron un total de 146 empresas principalmente de la industria manufacturera, donde predominan las empresas grandes y los proyectos de innovación en procesos, de las cuales 122 fueron apoyadas en el último trimestre y 2 corresponden a empresas que accedieron al beneficio de renta exenta por nuevo software.</t>
  </si>
  <si>
    <t xml:space="preserve">De acuerdo con los resultados del CNBT del 04 de diciembre se da cumplimiento al 100% de la meta. Se procede con el proceso de priorización de proyectos para la asignación del cupo de inversión. Esta meta aporta al indicador de SINERGIA del tablero de presidencia y mantiene el nivel de la vigencia 2016 del 100% de asignación del cupo. </t>
  </si>
  <si>
    <t>Se da cumplimiento a la meta establecida en el numero de empresas sin embargo el recurso asignado no se asigna al 100% ya que se solicitaron menos de los recursos por propuesta pero no alcanzaba para financiar otro proyecto adicional.</t>
  </si>
  <si>
    <t xml:space="preserve">En la actualidad, se encuentra en proceso de evaluación 8 solicitudes de Beneficios Tributarios por inversión que ingresaron al primer corte de la ventanilla abierta de la convocatoria 786 para asignación de cupo 2018.
 </t>
  </si>
  <si>
    <t>Son apoyadas catorce (14) empresas en procesos de innovación mediante la convocatoria 787 de 2017, sin embargo se reportan 13 empresas debido a que una empresa es beneficiaria en más de una inicitiva que le aporta al indicador de empresas apoyadas.</t>
  </si>
  <si>
    <t xml:space="preserve">Se publica la lista del banco definitivo de elegibles con 14 propuestas dando cumplimiento al 100% de la meta establecida. </t>
  </si>
  <si>
    <t xml:space="preserve">De acuerdo con la resolución del banco de finaicables se incorporan más recursos que se liberaron de otra convocatoria, lo que permite financiar 2 propuestas más del banco. El banco de financiables se publicó el 25 de octubre de 2017. Cumplimiento del 100% </t>
  </si>
  <si>
    <t xml:space="preserve">La meta inicialmente programada estaba en 12 Registros de solicitudes de patente por residentes en oficina nacional y PCT, luego de realizar el proceso de evaluación de las propuestas recibidas en el marco de la convocatoria 788 de 2017, solo 10 propuestas quedaron el Banco de Elegibles, por lo que la meta será de 10 Registros de solicitudes de patente por residentes en oficina nacional y PCT.
Ahora bien, dado que el trámite de registro de una solicitud de patente lleva un tiempo prudente, solo hasta el cuarte trimestre se podrá presentar la evidencia en el avance del indicador programático. Lo anterior, teniendo en cuenta que la contratación y legalización de los contratos derivados de la convocatoria 788 de 2017 se dio en el mes de noviembre y diciembre del 2017. </t>
  </si>
  <si>
    <t xml:space="preserve">De las 17 propuestas que cumplen requisitos mínimos, se tienen solamente elegibles 10 propuestas, con lo cual solamente se da cumplimiento al 83% de la meta. Se liberan recursos para financiar más proyectos de la convocatoria 789 de 2017. </t>
  </si>
  <si>
    <t>22 de diciembre de 2017</t>
  </si>
  <si>
    <t xml:space="preserve">La convocatoria dio apertura el 22 de diciembre de 2017, por que aun no se cuenta con los resultados de la misma, y por ende no existe avance en el indicador programatico. Este avance se vera reflejado en el tercer trimestre del proximo año. </t>
  </si>
  <si>
    <t xml:space="preserve">Se alerta sobre la modificación del nombre de la convocatoria sin consultar sobre este ajuste en el plan, no se propone en el comité de dirección. Adicionalmente las fechas de reprogramación de la apertura de la convocatoria afectaron la entrega de resultados de la misma en la vigencia. </t>
  </si>
  <si>
    <t>Se realiza la orientación a diferentes entidades sobre el procedimiento de Reconocimiento de Centros de Ciencia. Al finalizar el año se rechazaron dos solicitudes (4599, 4039) y se encuentran en diligenciamiento dos solicitudes (4993, 4897).</t>
  </si>
  <si>
    <t>Dado el estado del proceso de los registros no es posible considerar el cumplimiento de la meta del mecanismo.</t>
  </si>
  <si>
    <t>En desarrollo de la programación de la convocatoria 775-2017 Jóvenes Investigadores e innovadores por la Paz se han realizado las siguientes actividades:
Se realiza seguimiento a la elaboración de convenios junto con la Dirección Administrativa y Financiera.
Como resultado se tienen: 41 convenios legalizados, 21 convenios firmados por legalizar, 12 convenios en firma de entidad contratista, y 1 convenio por tramitar en área técnica ( Seguimiento Convocatoria  775-2017 26-12-2017).
Se diligencia el formato concertado con la Oficina Asesora de Planeación donde se evidencia un cumplimiento de la meta establecida en la convocatoria con 294 Jóvenes, 14 mas que los 280 planeados inicialmente (se adjunta archivo  en el entregable - G101PR04F01 Formato de Soporte al Indicador Programático).</t>
  </si>
  <si>
    <t>La convocatoria 790 de 2017 Ideas para el Cambio Ciencia y TIC para la paz lanzo 10 retos de ciencia y tecnología basados en necesidades de primer nivel de comunidades sobrevivientes del conflicto armado de Colombia, para ello se desarrolló un proceso participativo utilizando metodologías de participación ciudadana y diálogo permanente con estas comunidades. Este proceso permitió realizar una caracterización y línea base de las problemáticas de las comunidades, que aportaron la información requerida para la elaboración de los retos para que la comunidad científica innovadora propusiera soluciones de ciencia y TIC.
Durante el proceso se sensibilizo en temas de apropiación social de la CTeI a 280 personas en las jornadas de talleres de socialización de la convocatoria y a 6111 personas que pertenecen a estas comunidades (Sujetos de Reparación Colectiva) quienes construirán de manera colectiva con las entidades que queden seleccionadas las soluciones a las necesidades expuestas en los retos de la convocatoria.
A través de la página web www.ideasparaelcambio.gov.co se ha sensibilizado en temas de apropiación social de la CTeI a 14368 personas que han interactuado con los contenidos publicados y han participado en la convocatoria 790 de 2017 Ideas para el Cambio Ciencia y TIC</t>
  </si>
  <si>
    <t xml:space="preserve">Se presenta la Adenda N°01 que modifica los numerales: 6 condiciones inhabilitantes y numeral 15 cronograma; ya que por manifestación de los grupos y actores de interes en la convocatoria manifestaron por solicitud escrita cambios en los TdR. La convocatoria cerró el 30 de noviembre.  y entregará resultados preliminares en marzo de 2018 y defintivos en abril de 2018. </t>
  </si>
  <si>
    <t xml:space="preserve">Para el Capítulo 1 de ECOS-Nord (Francia):
Se seleccionaron los siguientes 7 proyectos a desarrollar durante los años 2018, 2019 y 2020:
"Entendiendo los mecanismos adaptativos implicados en la resistencia al patógeno fúngico  Alternaria brassicicola durante la  germinación de semillas en Arabidopsis Acrónimo: SEMPROTECT"
Movilidades espaciales y transformaciones en las antiguas periferias urbanas de metrópolis de Latinoamérica (Bogotá, Buenos Aires y Santiago de Chile): la ciudad latinoamericana entre el centro y la periferia actual
Democracia y conflicto político: pensar los nuevos regímenes de institucionalidad en la Colombia del post-acuerdo
Generación, almacenamiento y distribución de energía eléctrica a partir de fuentes renovables en regiones aisladas o en redes con baja confiabilidad y su aplicación para el desarrollo de zonas de posconflicto en Colombia
Sistemas de Coulomb en una y dos dimensiones: Resultados exactos
Efecto de la dilución (aire, agua y dióxido de carbono) y la composición del gas natural sobre las inestabilidades de combustión de un quemador de bajo Nox
ESTUDIO DE LAS MINERALIZACIONES ECTÓPICAS GINGIVALES Y DEL ESMALTE EN EL SÍNDROME ESMALTE-RIÑÓN
Las siguientes son las entidades que avalan los 7 proyectos seleccionados:
Corporación Para Investigaciones Biológicas
Fundación Universidad Externado De Colombia
Universidad De Los Andes
Universidad Industrial De Santander
Universidad De Los Andes
Universidad De Antioquia
Universidad De Cartagena
Para el Capítulo 2 de DAAD-PROCOL (Alemania):
Se seleccionaron los siguientes 3 proyectos a desarrollar durante los años 2018 y 2019:
Desarrollo de un recubrimiento autolubricante y bactericida de nitruro de titanio-aluminio dopado con nanopartículas de plata TiAlN(Ag) para aplicaciones en instrumentación quirúrgica y odontología
"On the role of higher spin fields and p-forms on inflation, dark energy, and the formation of large-scale structures / Sobre el rol de los campos de más alto espín y p-formas en inflación, energía oscura, y formación de
estructuras a gran escala"
Adquisición de conocimiento externo y desempeño empresarial: el papel de las prácticas de gestión
Las siguientes son las entidades que avalan los 3 proyectos seleccionados:
Universidad de Antioquia
UIS
Fundación Universidad del Norte
Para el Capítulo 3 de BMBF (Alemania):
Se seleccionaron los siguientes 3 proyectos a desarrollar durante los años 2018 y 2019:
Formación de Potencial Humano en Colombia y Alemania en Investigación, Desarrollo e Innovación para la Producción de Productos de Alto Valor Agregado a partir de Biomasa Residual”
ECOMASA Eco-efficient management of tropical savannas
"Consorcio Bilateral para la Investigación Funcional y Aplicada de la Diversidad Microbiana."
Las siguientes son las entidades que avalan los 3 proyectos seleccionados:
Corporación BIOTEC
CIAT
CORPOICA
Con la financiación de estos 13 proyectos se apoyaron 66 movilidades en total, las cuales se soportan con el respectivo formato.
Finalmente nos encontramos en conversaciones con los tres aliados para la planeación de la convocatoria del año 2018.
NOTA: se habían planeado 64 movilidades pero en realidad se apoyaron 66.
 </t>
  </si>
  <si>
    <t xml:space="preserve">Se da cumplimiento a la meta  del 100% con la opción de apoyar 2 movilidades más de lo estimado.  </t>
  </si>
  <si>
    <t xml:space="preserve">La convocatoria fue abierta y publicada el día 7 de noviembre de 2017, y se encuentra abierta hasta el 23 de febrero de 2018. Por esta razón, pese a contar con el instrumento para dar cumplimiento a la meta de proyectos de investigación apoyados, esta meta se desplazó para el 2018 y será tenida en cuenta en el plan anual del 2018.
Se han realizado actividades de divulgación de los Términos de referencia por medios presenciales y virtuales, con el fin de dar cumplimiento a la meta de proyectos apoyados.
 </t>
  </si>
  <si>
    <t>7 de noviembre de 2017</t>
  </si>
  <si>
    <t xml:space="preserve">Se da la aprobación de los TdR en comité de subdirección con el acta 44, la fecha de apertura será fue en el mes de noviembre.  Estas convocatoria tendrá cierre el 23 de febrero de 2018. Entrega resultados preliminares el 23 de marzo de 2018 y definitivos el 09 d abril de 2018. </t>
  </si>
  <si>
    <t>La convocatoria fue abierta y publicada el día 7 de noviembre de 2017, y se encuentra abierta hasta el 23 de febrero de 2018. Por esta razón, pese a contar con el instrumento para dar cumplimiento a la meta de proyectos de investigación apoyados, esta meta se desplazó para el 2018 y será tenida en cuenta en el plan anual del 2018.
Se han realizado actividades de divulgación de los Términos de referencia por medios presenciales y virtuales, con el fin de dar cumplimiento a la meta de proyectos apoyados.</t>
  </si>
  <si>
    <t>Se publicó el banco definitivo de  elegibles el28 de octubre de 2017</t>
  </si>
  <si>
    <t xml:space="preserve">Se logran asignar 8 becas de maestría a nivel nacional 4 becas de maestría exterior, i beca de doctorado a nivel nacional y 3 becas de doctorado en el exterior, dando cumplimiento al 51,61% de la meta en conjunto. </t>
  </si>
  <si>
    <t>Se tiene resultado de 18 becas de Maestría Nacional  y 4 becas de Doctorado en el Exterior. Se da cumplimiento al 100% de la meta</t>
  </si>
  <si>
    <t>Se cierra la convocatoria no se abriran más cortes de la misma</t>
  </si>
  <si>
    <t xml:space="preserve">A la fecha del cuarto corte de la convocatoria se tienen los siguientes resultados: 
Maestría Nacional 4 Becarios
Doctorado Nacional: 1 Becarios
</t>
  </si>
  <si>
    <t xml:space="preserve">Considerando los resultados de los cortes no se alcanza la meta establlecida para la vigencia.  Apenas se alcanza el 52% de la meta. No se tiene un valor confirmado ya que el reporte de recursos en el sistema excede el valor asignado a la convocatoria. </t>
  </si>
  <si>
    <t xml:space="preserve">La convocatoria cerró el 16 de mayo de 2017 de los cuales se tienen 6 movilidades. No se tiene evidencia de las movilidades reportadas y no es claro el reporte de gestión frente a los resultados de cierre de la convocatoria que fue el 16 de mayo. No es claro el reporte de ejecución de recursos de la convocatoria. </t>
  </si>
  <si>
    <t xml:space="preserve">Una vez consultado el último informe publicado en la plataforma de información de la Superintendencia de Industria y Comercio, se encuentra la radicación de 525 solicitudes de patente al 30 de noviembre de 2017, teniendo en cuenta que la meta establecida para la vigencia era de 470 solicitudes radicadas y con la publicación de esta cifra se confirma el cumplimiento de la meta establecida, por esta razón se procede con la elaboración del formato concertado con la Oficina Asesora de Planeación que evidencia el cumplimiento del indicador programático en materia de Propiedad Intelectual. Para el periodo que cierra este reporte, es decir, octubre y noviembre se logró la radicación de 67 solicitudes de patente.
Vale la pena aclarar que la sobre ejecución de este indicador se debe a que el resultado no depende solamente del esfuerzo que realiza Colciencias para lograr el incremento de la radicación de solicitudes de patente por nacionales ante la Oficina Nacional Competente, sino que resulta también de las radicaciones independientes que realizan los interesados en proteger sus invenciones a nivel nacional por esto la diferencia entre lo planeado y lo logrado se evidencia en dicha sobre ejecución, que en ningún caso representa mala planeación por parte del área técnica. </t>
  </si>
  <si>
    <t xml:space="preserve">Durante la vigencia 2017, se alcanzaron un total de  595 registros de patentes solicitados,  logrando así un cumplimiento del 100% frente a la meta anual establecida. Vale la pena resaltar que los resultados del indicador, dan cuenta de esfuerzo conjunto entre la Superintendencia de Industria y Comercio y Colciencias.
La distribución de las solicitudes de registros por departamento es la siguiente:
-Bogotá: 233
-Antioquia. 125
-Santander: 39
-Valle del Cauca: 30
-Cundinamarca: 29
-Atlántico: 29
-Caldas: 19
-Huila: 17
-Risaralda: 15
-Boyacá:11
-Quindío:10
-Norte de Santander: 9
-Cauca: 8
-Meta: 8
-Tolima: 4
-Bolivar: 2
-Cordoba: 2
-Nariño: 2
-Cesar:1
-Putumayo:1
-Magdalena:1
</t>
  </si>
  <si>
    <t>ESTADO DE LA CONVOCATORIA AL  31 DE DICIEMBRE DE 2017</t>
  </si>
  <si>
    <t>El 15 de noviembre 2017, se publicó la Segunda Fase de la Convocatoria para conformar las ternas del Consejo Nacional de Bioética, la cual cierra el viernes 2 de marzo. La Convocatoria tiene el N. 796.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</si>
</sst>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2" formatCode="_-&quot;$&quot;* #,##0_-;\-&quot;$&quot;* #,##0_-;_-&quot;$&quot;* &quot;-&quot;_-;_-@_-"/>
    <numFmt numFmtId="41" formatCode="_-* #,##0_-;\-* #,##0_-;_-* &quot;-&quot;_-;_-@_-"/>
    <numFmt numFmtId="44" formatCode="_-&quot;$&quot;* #,##0.00_-;\-&quot;$&quot;* #,##0.00_-;_-&quot;$&quot;* &quot;-&quot;??_-;_-@_-"/>
    <numFmt numFmtId="164" formatCode="[$-240A]d&quot; de &quot;mmmm&quot; de &quot;yyyy;@"/>
    <numFmt numFmtId="165" formatCode="dd/mm/yyyy;@"/>
    <numFmt numFmtId="166" formatCode="_-&quot;$&quot;* #,##0_-;\-&quot;$&quot;* #,##0_-;_-&quot;$&quot;* &quot;-&quot;??_-;_-@_-"/>
    <numFmt numFmtId="167" formatCode="0.0%"/>
  </numFmts>
  <fonts count="23" x14ac:knownFonts="1">
    <font>
      <sz val="11"/>
      <color theme="1"/>
      <name val="Calibri"/>
      <family val="2"/>
      <scheme val="minor"/>
    </font>
    <font>
      <sz val="12"/>
      <name val="Arial"/>
      <family val="2"/>
    </font>
    <font>
      <sz val="12"/>
      <color theme="1"/>
      <name val="Arial"/>
      <family val="2"/>
    </font>
    <font>
      <b/>
      <sz val="12"/>
      <color theme="0"/>
      <name val="Arial"/>
      <family val="2"/>
    </font>
    <font>
      <b/>
      <sz val="12"/>
      <color rgb="FFFFFF00"/>
      <name val="Arial"/>
      <family val="2"/>
    </font>
    <font>
      <b/>
      <sz val="10"/>
      <color theme="0"/>
      <name val="Arial"/>
      <family val="2"/>
    </font>
    <font>
      <sz val="11"/>
      <color theme="1"/>
      <name val="Arial"/>
      <family val="2"/>
    </font>
    <font>
      <b/>
      <sz val="11"/>
      <color theme="1"/>
      <name val="Arial"/>
      <family val="2"/>
    </font>
    <font>
      <b/>
      <sz val="14"/>
      <color theme="1"/>
      <name val="Arial"/>
      <family val="2"/>
    </font>
    <font>
      <b/>
      <sz val="11"/>
      <color theme="0"/>
      <name val="Arial"/>
      <family val="2"/>
    </font>
    <font>
      <sz val="11"/>
      <color theme="1"/>
      <name val="Calibri"/>
      <family val="2"/>
      <scheme val="minor"/>
    </font>
    <font>
      <b/>
      <sz val="12"/>
      <color theme="1"/>
      <name val="Arial Narrow"/>
      <family val="2"/>
    </font>
    <font>
      <vertAlign val="subscript"/>
      <sz val="12"/>
      <name val="Arial"/>
      <family val="2"/>
    </font>
    <font>
      <sz val="11"/>
      <name val="Arial"/>
      <family val="2"/>
    </font>
    <font>
      <sz val="9"/>
      <color indexed="81"/>
      <name val="Tahoma"/>
      <family val="2"/>
    </font>
    <font>
      <b/>
      <sz val="9"/>
      <color indexed="81"/>
      <name val="Tahoma"/>
      <family val="2"/>
    </font>
    <font>
      <sz val="10"/>
      <name val="Arial"/>
      <family val="2"/>
    </font>
    <font>
      <b/>
      <sz val="8"/>
      <color theme="0"/>
      <name val="Arial"/>
      <family val="2"/>
    </font>
    <font>
      <b/>
      <sz val="12"/>
      <color rgb="FFFF0000"/>
      <name val="Arial"/>
      <family val="2"/>
    </font>
    <font>
      <sz val="12"/>
      <color rgb="FF000000"/>
      <name val="Verdana"/>
      <family val="2"/>
    </font>
    <font>
      <sz val="12"/>
      <color rgb="FF000000"/>
      <name val="Arial"/>
      <family val="2"/>
    </font>
    <font>
      <sz val="12"/>
      <color theme="0"/>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00939B"/>
        <bgColor indexed="64"/>
      </patternFill>
    </fill>
    <fill>
      <patternFill patternType="solid">
        <fgColor theme="0" tint="-0.34998626667073579"/>
        <bgColor rgb="FF000000"/>
      </patternFill>
    </fill>
  </fills>
  <borders count="2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2"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cellStyleXfs>
  <cellXfs count="264">
    <xf numFmtId="0" fontId="0" fillId="0" borderId="0" xfId="0"/>
    <xf numFmtId="0" fontId="1" fillId="2" borderId="0" xfId="0" applyFont="1" applyFill="1"/>
    <xf numFmtId="0" fontId="2" fillId="2" borderId="0" xfId="0" applyFont="1" applyFill="1"/>
    <xf numFmtId="0" fontId="5" fillId="3" borderId="3" xfId="0" applyFont="1" applyFill="1" applyBorder="1" applyAlignment="1">
      <alignment horizontal="center" vertical="center"/>
    </xf>
    <xf numFmtId="0" fontId="2" fillId="2" borderId="3" xfId="0" applyFont="1"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0"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1" fillId="0" borderId="3" xfId="0" quotePrefix="1" applyFont="1" applyFill="1" applyBorder="1" applyAlignment="1">
      <alignment vertical="center" wrapText="1"/>
    </xf>
    <xf numFmtId="0" fontId="1" fillId="0" borderId="3" xfId="0" applyFont="1" applyFill="1" applyBorder="1" applyAlignment="1">
      <alignment vertical="center" wrapText="1"/>
    </xf>
    <xf numFmtId="0" fontId="1" fillId="0" borderId="3" xfId="0" quotePrefix="1" applyFont="1" applyFill="1" applyBorder="1" applyAlignment="1">
      <alignment horizontal="center" vertical="center" wrapText="1"/>
    </xf>
    <xf numFmtId="3"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9" fontId="2" fillId="2" borderId="3"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1" fillId="2" borderId="0" xfId="0" applyFont="1" applyFill="1" applyAlignment="1">
      <alignment vertical="center"/>
    </xf>
    <xf numFmtId="0" fontId="2" fillId="2" borderId="3" xfId="0" applyFont="1" applyFill="1" applyBorder="1" applyAlignment="1">
      <alignment vertical="center"/>
    </xf>
    <xf numFmtId="165" fontId="1" fillId="0" borderId="3"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xf>
    <xf numFmtId="42" fontId="1" fillId="0" borderId="3" xfId="1" applyFont="1" applyFill="1" applyBorder="1" applyAlignment="1">
      <alignment horizontal="center" vertical="center"/>
    </xf>
    <xf numFmtId="42" fontId="2" fillId="2" borderId="3" xfId="0" applyNumberFormat="1" applyFont="1" applyFill="1" applyBorder="1" applyAlignment="1">
      <alignment vertical="center"/>
    </xf>
    <xf numFmtId="0" fontId="13" fillId="2" borderId="0" xfId="0" applyFont="1" applyFill="1" applyAlignment="1">
      <alignment vertical="center"/>
    </xf>
    <xf numFmtId="0" fontId="13" fillId="0" borderId="3" xfId="0" quotePrefix="1" applyFont="1" applyFill="1" applyBorder="1" applyAlignment="1">
      <alignment horizontal="center" vertical="center" wrapText="1"/>
    </xf>
    <xf numFmtId="0" fontId="6" fillId="2" borderId="0" xfId="0" applyFont="1" applyFill="1" applyAlignment="1">
      <alignment vertical="center"/>
    </xf>
    <xf numFmtId="42" fontId="1" fillId="0" borderId="3" xfId="1" applyFont="1" applyFill="1" applyBorder="1" applyAlignment="1">
      <alignment vertical="center"/>
    </xf>
    <xf numFmtId="164" fontId="1" fillId="2" borderId="3" xfId="0" applyNumberFormat="1"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42" fontId="1" fillId="0" borderId="3" xfId="0" applyNumberFormat="1" applyFont="1" applyFill="1" applyBorder="1" applyAlignment="1">
      <alignment horizontal="center" vertical="center"/>
    </xf>
    <xf numFmtId="42" fontId="1" fillId="2"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9" fontId="1" fillId="2" borderId="3"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2" fillId="0" borderId="3" xfId="0" quotePrefix="1" applyFont="1" applyFill="1" applyBorder="1" applyAlignment="1">
      <alignment horizontal="center" vertical="center" wrapText="1"/>
    </xf>
    <xf numFmtId="9" fontId="2" fillId="2" borderId="3" xfId="0" applyNumberFormat="1" applyFont="1" applyFill="1" applyBorder="1" applyAlignment="1">
      <alignment horizontal="center" vertical="center"/>
    </xf>
    <xf numFmtId="165" fontId="2" fillId="2" borderId="3" xfId="0" applyNumberFormat="1" applyFont="1" applyFill="1" applyBorder="1" applyAlignment="1">
      <alignment horizontal="center" vertical="center"/>
    </xf>
    <xf numFmtId="164" fontId="1" fillId="2" borderId="2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15" fontId="2" fillId="2" borderId="3" xfId="0" applyNumberFormat="1" applyFont="1" applyFill="1" applyBorder="1" applyAlignment="1">
      <alignment horizontal="center" vertical="center"/>
    </xf>
    <xf numFmtId="42" fontId="2" fillId="2" borderId="3" xfId="1" applyFont="1" applyFill="1" applyBorder="1" applyAlignment="1">
      <alignment horizontal="center" vertical="center"/>
    </xf>
    <xf numFmtId="42" fontId="2" fillId="2" borderId="21" xfId="1" applyFont="1" applyFill="1" applyBorder="1" applyAlignment="1">
      <alignment horizontal="center" vertical="center"/>
    </xf>
    <xf numFmtId="42" fontId="2" fillId="2" borderId="3" xfId="0" applyNumberFormat="1" applyFont="1" applyFill="1" applyBorder="1" applyAlignment="1">
      <alignment horizontal="center" vertical="center"/>
    </xf>
    <xf numFmtId="0" fontId="2" fillId="2" borderId="3" xfId="0" quotePrefix="1" applyFont="1" applyFill="1" applyBorder="1" applyAlignment="1">
      <alignment horizontal="center" vertical="center"/>
    </xf>
    <xf numFmtId="42" fontId="1" fillId="2" borderId="3" xfId="1" applyFont="1" applyFill="1" applyBorder="1" applyAlignment="1">
      <alignment horizontal="center" vertical="center"/>
    </xf>
    <xf numFmtId="0" fontId="2" fillId="0" borderId="3" xfId="0" applyFont="1" applyFill="1" applyBorder="1" applyAlignment="1">
      <alignment vertical="center" wrapText="1"/>
    </xf>
    <xf numFmtId="0" fontId="1" fillId="0" borderId="3" xfId="0"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2" fillId="2" borderId="0" xfId="0" applyFont="1" applyFill="1" applyAlignment="1">
      <alignment wrapText="1"/>
    </xf>
    <xf numFmtId="42" fontId="2" fillId="0" borderId="3" xfId="4" applyFont="1" applyFill="1" applyBorder="1" applyAlignment="1">
      <alignment vertical="center"/>
    </xf>
    <xf numFmtId="42" fontId="1" fillId="0" borderId="3" xfId="6" applyFont="1" applyFill="1" applyBorder="1" applyAlignment="1">
      <alignment horizontal="center" vertical="center"/>
    </xf>
    <xf numFmtId="42" fontId="1" fillId="0" borderId="3" xfId="6" applyFont="1" applyFill="1" applyBorder="1" applyAlignment="1">
      <alignment vertical="center"/>
    </xf>
    <xf numFmtId="42" fontId="1" fillId="0" borderId="3" xfId="0" applyNumberFormat="1" applyFont="1" applyFill="1" applyBorder="1" applyAlignment="1">
      <alignment vertical="center"/>
    </xf>
    <xf numFmtId="0" fontId="1" fillId="2" borderId="3" xfId="0" applyFont="1" applyFill="1" applyBorder="1" applyAlignment="1">
      <alignment vertical="center" wrapText="1"/>
    </xf>
    <xf numFmtId="165" fontId="1" fillId="2" borderId="3" xfId="0" applyNumberFormat="1" applyFont="1" applyFill="1" applyBorder="1" applyAlignment="1">
      <alignment horizontal="center" vertical="center"/>
    </xf>
    <xf numFmtId="165" fontId="2" fillId="2" borderId="3" xfId="0" applyNumberFormat="1" applyFont="1" applyFill="1" applyBorder="1" applyAlignment="1">
      <alignment horizontal="center" vertical="center" wrapText="1"/>
    </xf>
    <xf numFmtId="165" fontId="1" fillId="2" borderId="22" xfId="0" applyNumberFormat="1" applyFont="1" applyFill="1" applyBorder="1" applyAlignment="1">
      <alignment horizontal="center" vertical="center" wrapText="1"/>
    </xf>
    <xf numFmtId="42" fontId="1" fillId="0" borderId="3" xfId="4" applyFont="1" applyFill="1" applyBorder="1" applyAlignment="1">
      <alignment horizontal="center" vertical="center"/>
    </xf>
    <xf numFmtId="0" fontId="2" fillId="0" borderId="3"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3" xfId="5" applyNumberFormat="1" applyFont="1" applyFill="1" applyBorder="1" applyAlignment="1">
      <alignment horizontal="center" vertical="center" wrapText="1"/>
    </xf>
    <xf numFmtId="165" fontId="1" fillId="2" borderId="3" xfId="0" applyNumberFormat="1" applyFont="1" applyFill="1" applyBorder="1" applyAlignment="1">
      <alignment vertical="center" wrapText="1"/>
    </xf>
    <xf numFmtId="0" fontId="2" fillId="2" borderId="3" xfId="0" quotePrefix="1" applyFont="1" applyFill="1" applyBorder="1" applyAlignment="1">
      <alignment vertical="center"/>
    </xf>
    <xf numFmtId="165" fontId="1" fillId="2" borderId="3" xfId="0" quotePrefix="1" applyNumberFormat="1" applyFont="1" applyFill="1" applyBorder="1" applyAlignment="1">
      <alignment horizontal="center" vertical="center" wrapText="1"/>
    </xf>
    <xf numFmtId="15" fontId="2" fillId="2" borderId="3" xfId="0" applyNumberFormat="1" applyFont="1" applyFill="1" applyBorder="1" applyAlignment="1">
      <alignment horizontal="center" vertical="center" wrapText="1"/>
    </xf>
    <xf numFmtId="15" fontId="2" fillId="2" borderId="3" xfId="0" quotePrefix="1" applyNumberFormat="1" applyFont="1" applyFill="1" applyBorder="1" applyAlignment="1">
      <alignment horizontal="center" vertical="center" wrapText="1"/>
    </xf>
    <xf numFmtId="10" fontId="2" fillId="2" borderId="3" xfId="0" applyNumberFormat="1" applyFont="1" applyFill="1" applyBorder="1" applyAlignment="1">
      <alignment horizontal="center" vertical="center"/>
    </xf>
    <xf numFmtId="10" fontId="2" fillId="2" borderId="3" xfId="2" applyNumberFormat="1" applyFont="1" applyFill="1" applyBorder="1" applyAlignment="1">
      <alignment horizontal="center" vertical="center"/>
    </xf>
    <xf numFmtId="165" fontId="1" fillId="0" borderId="3" xfId="0" applyNumberFormat="1" applyFont="1" applyFill="1" applyBorder="1" applyAlignment="1">
      <alignment horizontal="center" vertical="center"/>
    </xf>
    <xf numFmtId="9" fontId="2" fillId="2" borderId="3" xfId="2" applyFont="1" applyFill="1" applyBorder="1" applyAlignment="1">
      <alignment vertical="center"/>
    </xf>
    <xf numFmtId="0" fontId="2" fillId="2" borderId="3" xfId="0" applyFont="1" applyFill="1" applyBorder="1" applyAlignment="1">
      <alignment vertical="center" wrapText="1"/>
    </xf>
    <xf numFmtId="41" fontId="2" fillId="2" borderId="0" xfId="5" applyFont="1" applyFill="1" applyAlignment="1">
      <alignment vertical="center"/>
    </xf>
    <xf numFmtId="0" fontId="2" fillId="2" borderId="22" xfId="0" applyFont="1" applyFill="1" applyBorder="1" applyAlignment="1">
      <alignment horizontal="center" vertical="center" wrapText="1"/>
    </xf>
    <xf numFmtId="42" fontId="1" fillId="0" borderId="3" xfId="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166" fontId="1" fillId="0" borderId="3" xfId="3" applyNumberFormat="1" applyFont="1" applyFill="1" applyBorder="1" applyAlignment="1">
      <alignment horizontal="center" vertical="center" wrapText="1"/>
    </xf>
    <xf numFmtId="42" fontId="2" fillId="0" borderId="3" xfId="4" applyFont="1" applyFill="1" applyBorder="1" applyAlignment="1">
      <alignment horizontal="center" vertical="center"/>
    </xf>
    <xf numFmtId="166" fontId="1" fillId="2" borderId="3" xfId="3"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justify" vertical="center"/>
    </xf>
    <xf numFmtId="0" fontId="2" fillId="2" borderId="3" xfId="0" quotePrefix="1"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9" fillId="0" borderId="3" xfId="0" quotePrefix="1" applyFont="1" applyBorder="1" applyAlignment="1">
      <alignment horizontal="justify" vertical="center" wrapText="1"/>
    </xf>
    <xf numFmtId="0" fontId="2" fillId="2" borderId="0" xfId="0" applyFont="1" applyFill="1" applyAlignment="1">
      <alignment horizontal="center"/>
    </xf>
    <xf numFmtId="164" fontId="1" fillId="2" borderId="3"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2" fillId="2" borderId="0" xfId="0" applyFont="1" applyFill="1" applyAlignment="1">
      <alignment horizontal="justify"/>
    </xf>
    <xf numFmtId="0" fontId="20" fillId="0" borderId="0" xfId="0" quotePrefix="1" applyFont="1" applyAlignment="1">
      <alignment horizontal="justify" vertical="center" wrapText="1"/>
    </xf>
    <xf numFmtId="0" fontId="1" fillId="2" borderId="3" xfId="0" applyFont="1" applyFill="1" applyBorder="1" applyAlignment="1">
      <alignment horizontal="justify" vertical="center" wrapText="1"/>
    </xf>
    <xf numFmtId="0" fontId="1" fillId="0" borderId="3" xfId="0" quotePrefix="1" applyFont="1" applyFill="1" applyBorder="1" applyAlignment="1">
      <alignment horizontal="justify" vertical="center" wrapText="1"/>
    </xf>
    <xf numFmtId="0" fontId="1" fillId="2" borderId="0" xfId="0" applyFont="1" applyFill="1" applyAlignment="1">
      <alignment horizontal="justify"/>
    </xf>
    <xf numFmtId="0" fontId="1" fillId="2" borderId="3" xfId="0" quotePrefix="1"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22" xfId="0" applyFont="1" applyFill="1" applyBorder="1" applyAlignment="1">
      <alignment horizontal="center" vertical="center" wrapText="1"/>
    </xf>
    <xf numFmtId="167" fontId="2" fillId="2" borderId="3" xfId="2" applyNumberFormat="1" applyFont="1" applyFill="1" applyBorder="1" applyAlignment="1">
      <alignment horizontal="center" vertical="center"/>
    </xf>
    <xf numFmtId="42" fontId="1" fillId="0" borderId="3" xfId="6" quotePrefix="1" applyFont="1" applyFill="1" applyBorder="1" applyAlignment="1">
      <alignment horizontal="center" vertical="center"/>
    </xf>
    <xf numFmtId="165" fontId="2" fillId="0" borderId="3" xfId="0" applyNumberFormat="1" applyFont="1" applyFill="1" applyBorder="1" applyAlignment="1">
      <alignment horizontal="center" vertical="center" wrapText="1"/>
    </xf>
    <xf numFmtId="6" fontId="2" fillId="0" borderId="3" xfId="1" applyNumberFormat="1" applyFont="1" applyFill="1" applyBorder="1" applyAlignment="1">
      <alignment horizontal="center" vertical="center"/>
    </xf>
    <xf numFmtId="6" fontId="2" fillId="2" borderId="3" xfId="0" applyNumberFormat="1" applyFont="1" applyFill="1" applyBorder="1" applyAlignment="1">
      <alignment horizontal="center" vertical="center"/>
    </xf>
    <xf numFmtId="0" fontId="2" fillId="2" borderId="3" xfId="0" quotePrefix="1" applyFont="1" applyFill="1" applyBorder="1" applyAlignment="1">
      <alignment horizontal="justify" vertical="center" wrapText="1"/>
    </xf>
    <xf numFmtId="0" fontId="2" fillId="2" borderId="3" xfId="0" quotePrefix="1"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justify" vertical="center" wrapText="1"/>
    </xf>
    <xf numFmtId="0" fontId="2" fillId="2" borderId="3" xfId="0" applyFont="1" applyFill="1" applyBorder="1" applyAlignment="1">
      <alignment horizontal="justify" vertical="center" wrapText="1"/>
    </xf>
    <xf numFmtId="9" fontId="2" fillId="2" borderId="3" xfId="2" applyNumberFormat="1" applyFont="1" applyFill="1" applyBorder="1" applyAlignment="1">
      <alignment horizontal="center" vertical="center"/>
    </xf>
    <xf numFmtId="166" fontId="1" fillId="0" borderId="3" xfId="3" applyNumberFormat="1" applyFont="1" applyFill="1" applyBorder="1" applyAlignment="1">
      <alignment vertical="center" wrapText="1"/>
    </xf>
    <xf numFmtId="166" fontId="1" fillId="0" borderId="6" xfId="3" applyNumberFormat="1" applyFont="1" applyFill="1" applyBorder="1" applyAlignment="1">
      <alignment vertical="center" wrapText="1"/>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justify" vertical="center" wrapText="1"/>
    </xf>
    <xf numFmtId="0" fontId="22" fillId="2" borderId="3" xfId="0" quotePrefix="1" applyFont="1" applyFill="1" applyBorder="1" applyAlignment="1">
      <alignment horizontal="justify" vertical="center" wrapText="1"/>
    </xf>
    <xf numFmtId="41" fontId="2" fillId="2" borderId="3" xfId="5" applyFont="1" applyFill="1" applyBorder="1" applyAlignment="1">
      <alignment horizontal="center" vertical="center"/>
    </xf>
    <xf numFmtId="42" fontId="2" fillId="0" borderId="3" xfId="1" applyFont="1" applyFill="1" applyBorder="1" applyAlignment="1">
      <alignment horizontal="center" vertical="center"/>
    </xf>
    <xf numFmtId="0" fontId="2" fillId="2" borderId="3" xfId="0" applyFont="1" applyFill="1" applyBorder="1" applyAlignment="1">
      <alignment horizontal="center" vertical="center" wrapText="1"/>
    </xf>
    <xf numFmtId="9" fontId="2" fillId="2" borderId="21" xfId="2" applyFont="1" applyFill="1" applyBorder="1" applyAlignment="1">
      <alignment horizontal="center" vertical="center"/>
    </xf>
    <xf numFmtId="42" fontId="2" fillId="2" borderId="22" xfId="1" applyFont="1" applyFill="1" applyBorder="1" applyAlignment="1">
      <alignment horizontal="center" vertical="center"/>
    </xf>
    <xf numFmtId="0" fontId="2" fillId="2" borderId="3" xfId="0" quotePrefix="1" applyFont="1" applyFill="1" applyBorder="1" applyAlignment="1">
      <alignment horizontal="center" vertical="center" wrapText="1"/>
    </xf>
    <xf numFmtId="164" fontId="1" fillId="2" borderId="3" xfId="0" quotePrefix="1" applyNumberFormat="1" applyFont="1" applyFill="1" applyBorder="1" applyAlignment="1">
      <alignment horizontal="center" vertical="center" wrapText="1"/>
    </xf>
    <xf numFmtId="165" fontId="1" fillId="0" borderId="3" xfId="0" quotePrefix="1" applyNumberFormat="1" applyFont="1" applyFill="1" applyBorder="1" applyAlignment="1">
      <alignment horizontal="center" vertical="center"/>
    </xf>
    <xf numFmtId="164" fontId="1" fillId="2" borderId="3" xfId="0" quotePrefix="1" applyNumberFormat="1" applyFont="1" applyFill="1" applyBorder="1" applyAlignment="1">
      <alignment horizontal="center" vertical="center"/>
    </xf>
    <xf numFmtId="164" fontId="2" fillId="2" borderId="3" xfId="0" quotePrefix="1"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3" xfId="0" quotePrefix="1" applyFont="1" applyFill="1" applyBorder="1" applyAlignment="1">
      <alignment horizontal="justify" vertical="center" wrapText="1"/>
    </xf>
    <xf numFmtId="42" fontId="2" fillId="2" borderId="3" xfId="1" applyFont="1" applyFill="1" applyBorder="1" applyAlignment="1">
      <alignment vertical="center"/>
    </xf>
    <xf numFmtId="42" fontId="21" fillId="2" borderId="0" xfId="0" applyNumberFormat="1" applyFont="1" applyFill="1" applyAlignment="1">
      <alignment vertical="center"/>
    </xf>
    <xf numFmtId="0" fontId="2" fillId="2" borderId="3" xfId="0" quotePrefix="1" applyFont="1" applyFill="1" applyBorder="1" applyAlignment="1">
      <alignment horizontal="justify" vertical="center" wrapText="1"/>
    </xf>
    <xf numFmtId="0" fontId="1" fillId="2" borderId="3" xfId="0" applyFont="1" applyFill="1" applyBorder="1" applyAlignment="1">
      <alignment horizontal="justify" vertical="center" wrapText="1"/>
    </xf>
    <xf numFmtId="166" fontId="2" fillId="2" borderId="21" xfId="0" applyNumberFormat="1" applyFont="1" applyFill="1" applyBorder="1" applyAlignment="1">
      <alignment horizontal="center" vertical="center"/>
    </xf>
    <xf numFmtId="165" fontId="2" fillId="0" borderId="3" xfId="0" quotePrefix="1" applyNumberFormat="1" applyFont="1" applyFill="1" applyBorder="1" applyAlignment="1">
      <alignment horizontal="center" vertical="center" wrapText="1"/>
    </xf>
    <xf numFmtId="9" fontId="2" fillId="2" borderId="22" xfId="2" applyFont="1" applyFill="1" applyBorder="1" applyAlignment="1">
      <alignment horizontal="center" vertical="center"/>
    </xf>
    <xf numFmtId="0" fontId="11" fillId="2" borderId="16" xfId="0" applyFont="1" applyFill="1" applyBorder="1" applyAlignment="1">
      <alignment horizontal="right"/>
    </xf>
    <xf numFmtId="0" fontId="11" fillId="2" borderId="0" xfId="0" applyFont="1" applyFill="1" applyBorder="1" applyAlignment="1">
      <alignment horizontal="right"/>
    </xf>
    <xf numFmtId="0" fontId="11" fillId="2" borderId="17" xfId="0" applyFont="1" applyFill="1" applyBorder="1" applyAlignment="1">
      <alignment horizontal="right"/>
    </xf>
    <xf numFmtId="0" fontId="5" fillId="5"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5"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2" borderId="21" xfId="0" applyFont="1" applyFill="1" applyBorder="1" applyAlignment="1">
      <alignment horizontal="justify" vertical="center" wrapText="1"/>
    </xf>
    <xf numFmtId="0" fontId="2" fillId="2" borderId="22" xfId="0" applyFont="1" applyFill="1" applyBorder="1" applyAlignment="1">
      <alignment horizontal="justify" vertical="center" wrapText="1"/>
    </xf>
    <xf numFmtId="0" fontId="16" fillId="0" borderId="0" xfId="0" applyFont="1" applyFill="1" applyBorder="1" applyAlignment="1">
      <alignment horizontal="left" vertical="center" wrapText="1"/>
    </xf>
    <xf numFmtId="42" fontId="1" fillId="0" borderId="3" xfId="1" applyFont="1" applyFill="1" applyBorder="1" applyAlignment="1">
      <alignment horizontal="center" vertical="center"/>
    </xf>
    <xf numFmtId="42" fontId="2" fillId="2" borderId="21" xfId="1" applyFont="1" applyFill="1" applyBorder="1" applyAlignment="1">
      <alignment horizontal="right" vertical="center"/>
    </xf>
    <xf numFmtId="42" fontId="2" fillId="2" borderId="22" xfId="1" applyFont="1" applyFill="1" applyBorder="1" applyAlignment="1">
      <alignment horizontal="right" vertical="center"/>
    </xf>
    <xf numFmtId="9" fontId="2" fillId="2" borderId="21" xfId="2" applyFont="1" applyFill="1" applyBorder="1" applyAlignment="1">
      <alignment horizontal="right" vertical="center"/>
    </xf>
    <xf numFmtId="9" fontId="2" fillId="2" borderId="22" xfId="2" applyFont="1" applyFill="1" applyBorder="1" applyAlignment="1">
      <alignment horizontal="right" vertical="center"/>
    </xf>
    <xf numFmtId="0" fontId="2" fillId="2" borderId="21"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3" xfId="0" applyFont="1" applyFill="1" applyBorder="1" applyAlignment="1">
      <alignment horizontal="center" vertical="center" wrapText="1"/>
    </xf>
    <xf numFmtId="165" fontId="1" fillId="0" borderId="3" xfId="0" quotePrefix="1" applyNumberFormat="1" applyFont="1" applyFill="1" applyBorder="1" applyAlignment="1">
      <alignment horizontal="center" vertical="center"/>
    </xf>
    <xf numFmtId="165" fontId="1" fillId="0" borderId="3" xfId="0" applyNumberFormat="1" applyFont="1" applyFill="1" applyBorder="1" applyAlignment="1">
      <alignment horizontal="center" vertical="center"/>
    </xf>
    <xf numFmtId="0" fontId="1" fillId="0" borderId="21" xfId="0" quotePrefix="1" applyFont="1" applyFill="1" applyBorder="1" applyAlignment="1">
      <alignment horizontal="left" vertical="center" wrapText="1"/>
    </xf>
    <xf numFmtId="0" fontId="1" fillId="0" borderId="22" xfId="0" quotePrefix="1" applyFont="1" applyFill="1" applyBorder="1" applyAlignment="1">
      <alignment horizontal="left"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 xfId="0" quotePrefix="1" applyFont="1" applyFill="1" applyBorder="1" applyAlignment="1">
      <alignment horizontal="justify" vertical="center" wrapText="1"/>
    </xf>
    <xf numFmtId="0" fontId="2" fillId="2" borderId="3" xfId="0" applyFont="1" applyFill="1" applyBorder="1" applyAlignment="1">
      <alignment horizontal="justify" vertical="center"/>
    </xf>
    <xf numFmtId="0" fontId="13" fillId="0" borderId="4" xfId="0" quotePrefix="1" applyFont="1" applyFill="1" applyBorder="1" applyAlignment="1">
      <alignment horizontal="center" vertical="center" wrapText="1"/>
    </xf>
    <xf numFmtId="0" fontId="13" fillId="0" borderId="5" xfId="0" quotePrefix="1" applyFont="1" applyFill="1" applyBorder="1" applyAlignment="1">
      <alignment horizontal="center" vertical="center" wrapText="1"/>
    </xf>
    <xf numFmtId="0" fontId="13" fillId="0" borderId="6" xfId="0" quotePrefix="1" applyFont="1" applyFill="1" applyBorder="1" applyAlignment="1">
      <alignment horizontal="center" vertical="center" wrapText="1"/>
    </xf>
    <xf numFmtId="166" fontId="1" fillId="0" borderId="3" xfId="3" applyNumberFormat="1" applyFont="1" applyFill="1" applyBorder="1" applyAlignment="1">
      <alignment horizontal="center" vertical="center" wrapText="1"/>
    </xf>
    <xf numFmtId="166" fontId="1" fillId="0" borderId="4" xfId="3" applyNumberFormat="1" applyFont="1" applyFill="1" applyBorder="1" applyAlignment="1">
      <alignment horizontal="center"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0" xfId="0" applyFont="1" applyFill="1" applyBorder="1" applyAlignment="1">
      <alignment horizontal="center"/>
    </xf>
    <xf numFmtId="0" fontId="2" fillId="2" borderId="11"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2" xfId="0" applyFont="1" applyFill="1" applyBorder="1" applyAlignment="1">
      <alignment horizontal="center"/>
    </xf>
    <xf numFmtId="166" fontId="1" fillId="0" borderId="6" xfId="3" applyNumberFormat="1" applyFont="1" applyFill="1" applyBorder="1" applyAlignment="1">
      <alignment horizontal="center" vertical="center" wrapText="1"/>
    </xf>
    <xf numFmtId="0" fontId="5" fillId="5" borderId="3" xfId="0" applyFont="1" applyFill="1" applyBorder="1" applyAlignment="1">
      <alignment horizontal="justify" vertical="center" wrapText="1"/>
    </xf>
    <xf numFmtId="42" fontId="2" fillId="0" borderId="3" xfId="6" applyFont="1" applyFill="1" applyBorder="1" applyAlignment="1">
      <alignment horizontal="center" vertical="center" wrapText="1"/>
    </xf>
    <xf numFmtId="42" fontId="2" fillId="0" borderId="3" xfId="4" applyFont="1" applyFill="1" applyBorder="1" applyAlignment="1">
      <alignment horizontal="center" vertical="center"/>
    </xf>
    <xf numFmtId="42" fontId="2" fillId="2" borderId="4" xfId="6" applyFont="1" applyFill="1" applyBorder="1" applyAlignment="1">
      <alignment horizontal="center" vertical="center" wrapText="1"/>
    </xf>
    <xf numFmtId="42" fontId="2" fillId="2" borderId="6" xfId="6"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2" fontId="2" fillId="2" borderId="3" xfId="6" applyFont="1" applyFill="1" applyBorder="1" applyAlignment="1">
      <alignment horizontal="justify" vertical="center" wrapText="1"/>
    </xf>
    <xf numFmtId="42" fontId="1" fillId="0" borderId="4" xfId="6" applyFont="1" applyFill="1" applyBorder="1" applyAlignment="1">
      <alignment horizontal="center" vertical="center"/>
    </xf>
    <xf numFmtId="42" fontId="1" fillId="0" borderId="5" xfId="6" applyFont="1" applyFill="1" applyBorder="1" applyAlignment="1">
      <alignment horizontal="center" vertical="center"/>
    </xf>
    <xf numFmtId="42" fontId="1" fillId="0" borderId="6" xfId="6" applyFont="1" applyFill="1" applyBorder="1" applyAlignment="1">
      <alignment horizontal="center" vertical="center"/>
    </xf>
    <xf numFmtId="42" fontId="1" fillId="0" borderId="3" xfId="6" applyFont="1" applyFill="1" applyBorder="1" applyAlignment="1">
      <alignment horizontal="center" vertical="center" wrapText="1"/>
    </xf>
    <xf numFmtId="0" fontId="3" fillId="3" borderId="2" xfId="0" applyFont="1" applyFill="1" applyBorder="1" applyAlignment="1">
      <alignment horizontal="center" vertical="center" wrapText="1"/>
    </xf>
    <xf numFmtId="0" fontId="9" fillId="4" borderId="3" xfId="0" applyFont="1" applyFill="1" applyBorder="1" applyAlignment="1">
      <alignment horizontal="justify" vertical="center" wrapText="1"/>
    </xf>
    <xf numFmtId="0" fontId="4" fillId="3" borderId="1" xfId="0" applyFont="1" applyFill="1" applyBorder="1" applyAlignment="1">
      <alignment horizontal="center" vertical="center" wrapText="1"/>
    </xf>
    <xf numFmtId="9" fontId="2" fillId="2" borderId="21" xfId="2" applyFont="1" applyFill="1" applyBorder="1" applyAlignment="1">
      <alignment horizontal="center" vertical="center"/>
    </xf>
    <xf numFmtId="9" fontId="2" fillId="2" borderId="22" xfId="2"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2" borderId="21" xfId="0" applyFont="1" applyFill="1" applyBorder="1" applyAlignment="1">
      <alignment horizontal="justify" vertical="center" wrapText="1"/>
    </xf>
    <xf numFmtId="0" fontId="1" fillId="2" borderId="2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164" fontId="1" fillId="0" borderId="21" xfId="0" applyNumberFormat="1" applyFont="1" applyFill="1" applyBorder="1" applyAlignment="1">
      <alignment horizontal="center" vertical="center" wrapText="1"/>
    </xf>
    <xf numFmtId="164" fontId="1" fillId="0" borderId="22"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166" fontId="1" fillId="2" borderId="21" xfId="3" applyNumberFormat="1" applyFont="1" applyFill="1" applyBorder="1" applyAlignment="1">
      <alignment horizontal="center" vertical="center" wrapText="1"/>
    </xf>
    <xf numFmtId="166" fontId="1" fillId="2" borderId="22" xfId="3" applyNumberFormat="1" applyFont="1" applyFill="1" applyBorder="1" applyAlignment="1">
      <alignment horizontal="center" vertical="center" wrapText="1"/>
    </xf>
    <xf numFmtId="166" fontId="1" fillId="2" borderId="3" xfId="3" applyNumberFormat="1" applyFont="1" applyFill="1" applyBorder="1" applyAlignment="1">
      <alignment horizontal="center" vertical="center" wrapText="1"/>
    </xf>
    <xf numFmtId="166" fontId="1" fillId="0" borderId="21" xfId="3" applyNumberFormat="1" applyFont="1" applyFill="1" applyBorder="1" applyAlignment="1">
      <alignment horizontal="center" vertical="center" wrapText="1"/>
    </xf>
    <xf numFmtId="166" fontId="1" fillId="0" borderId="22" xfId="3" applyNumberFormat="1" applyFont="1" applyFill="1" applyBorder="1" applyAlignment="1">
      <alignment horizontal="center" vertical="center" wrapText="1"/>
    </xf>
    <xf numFmtId="0" fontId="2" fillId="2" borderId="21" xfId="0" quotePrefix="1" applyFont="1" applyFill="1" applyBorder="1" applyAlignment="1">
      <alignment horizontal="justify" vertical="center" wrapText="1"/>
    </xf>
    <xf numFmtId="10" fontId="2" fillId="2" borderId="21" xfId="2" applyNumberFormat="1" applyFont="1" applyFill="1" applyBorder="1" applyAlignment="1">
      <alignment horizontal="center" vertical="center"/>
    </xf>
    <xf numFmtId="10" fontId="2" fillId="2" borderId="22" xfId="2" applyNumberFormat="1" applyFont="1" applyFill="1" applyBorder="1" applyAlignment="1">
      <alignment horizontal="center" vertical="center"/>
    </xf>
    <xf numFmtId="15" fontId="2" fillId="2" borderId="21" xfId="0" applyNumberFormat="1" applyFont="1" applyFill="1" applyBorder="1" applyAlignment="1">
      <alignment horizontal="center" vertical="center"/>
    </xf>
    <xf numFmtId="9" fontId="2" fillId="2" borderId="21" xfId="0" applyNumberFormat="1" applyFont="1" applyFill="1" applyBorder="1" applyAlignment="1">
      <alignment horizontal="center" vertical="center"/>
    </xf>
    <xf numFmtId="10" fontId="1" fillId="2" borderId="21" xfId="2" applyNumberFormat="1" applyFont="1" applyFill="1" applyBorder="1" applyAlignment="1">
      <alignment horizontal="center" vertical="center"/>
    </xf>
    <xf numFmtId="10" fontId="1" fillId="2" borderId="22" xfId="2" applyNumberFormat="1" applyFont="1" applyFill="1" applyBorder="1" applyAlignment="1">
      <alignment horizontal="center" vertical="center"/>
    </xf>
    <xf numFmtId="42" fontId="2" fillId="2" borderId="21" xfId="1" applyFont="1" applyFill="1" applyBorder="1" applyAlignment="1">
      <alignment horizontal="center" vertical="center"/>
    </xf>
    <xf numFmtId="42" fontId="2" fillId="2" borderId="22" xfId="1"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2" fillId="2" borderId="21" xfId="0" applyFont="1" applyFill="1" applyBorder="1" applyAlignment="1">
      <alignment horizontal="center"/>
    </xf>
    <xf numFmtId="0" fontId="2" fillId="2" borderId="22" xfId="0" applyFont="1" applyFill="1" applyBorder="1" applyAlignment="1">
      <alignment horizontal="center"/>
    </xf>
    <xf numFmtId="41" fontId="2" fillId="2" borderId="21" xfId="5" applyFont="1" applyFill="1" applyBorder="1" applyAlignment="1">
      <alignment horizontal="center" vertical="center"/>
    </xf>
    <xf numFmtId="41" fontId="2" fillId="2" borderId="22" xfId="5" applyFont="1" applyFill="1" applyBorder="1" applyAlignment="1">
      <alignment horizontal="center" vertical="center"/>
    </xf>
    <xf numFmtId="15" fontId="2" fillId="2" borderId="22" xfId="0" applyNumberFormat="1"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167" fontId="2" fillId="2" borderId="21" xfId="2" applyNumberFormat="1" applyFont="1" applyFill="1" applyBorder="1" applyAlignment="1">
      <alignment horizontal="center" vertical="center"/>
    </xf>
    <xf numFmtId="167" fontId="2" fillId="2" borderId="22" xfId="2" applyNumberFormat="1" applyFont="1" applyFill="1" applyBorder="1" applyAlignment="1">
      <alignment horizontal="center" vertical="center"/>
    </xf>
  </cellXfs>
  <cellStyles count="7">
    <cellStyle name="Millares [0]" xfId="5" builtinId="6"/>
    <cellStyle name="Moneda" xfId="3" builtinId="4"/>
    <cellStyle name="Moneda [0]" xfId="1" builtinId="7"/>
    <cellStyle name="Moneda [0] 2" xfId="4"/>
    <cellStyle name="Moneda [0] 3" xf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18</xdr:row>
      <xdr:rowOff>14381</xdr:rowOff>
    </xdr:from>
    <xdr:to>
      <xdr:col>8</xdr:col>
      <xdr:colOff>725714</xdr:colOff>
      <xdr:row>29</xdr:row>
      <xdr:rowOff>500062</xdr:rowOff>
    </xdr:to>
    <xdr:sp macro="" textlink="">
      <xdr:nvSpPr>
        <xdr:cNvPr id="3" name="Rectangle 11"/>
        <xdr:cNvSpPr>
          <a:spLocks noChangeArrowheads="1"/>
        </xdr:cNvSpPr>
      </xdr:nvSpPr>
      <xdr:spPr bwMode="auto">
        <a:xfrm>
          <a:off x="115981" y="40466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DE CONVOCATORIAS 2017</a:t>
          </a:r>
        </a:p>
        <a:p>
          <a:pPr algn="ctr" rtl="0">
            <a:defRPr sz="1000"/>
          </a:pPr>
          <a:r>
            <a:rPr lang="en-US" sz="2400" b="1" i="0" u="none" strike="noStrike" baseline="0">
              <a:solidFill>
                <a:sysClr val="windowText" lastClr="000000"/>
              </a:solidFill>
              <a:effectLst/>
              <a:latin typeface="Arial Narrow"/>
              <a:ea typeface="+mn-ea"/>
              <a:cs typeface="+mn-cs"/>
            </a:rPr>
            <a:t>Corte a 31 de diciembre de 2017</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63500</xdr:colOff>
      <xdr:row>36</xdr:row>
      <xdr:rowOff>222250</xdr:rowOff>
    </xdr:from>
    <xdr:to>
      <xdr:col>8</xdr:col>
      <xdr:colOff>698500</xdr:colOff>
      <xdr:row>45</xdr:row>
      <xdr:rowOff>121557</xdr:rowOff>
    </xdr:to>
    <xdr:pic>
      <xdr:nvPicPr>
        <xdr:cNvPr id="5" name="12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63500" y="8350250"/>
          <a:ext cx="6731000" cy="17408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752476</xdr:colOff>
      <xdr:row>0</xdr:row>
      <xdr:rowOff>194733</xdr:rowOff>
    </xdr:from>
    <xdr:to>
      <xdr:col>1</xdr:col>
      <xdr:colOff>3095626</xdr:colOff>
      <xdr:row>2</xdr:row>
      <xdr:rowOff>79376</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0476" y="194733"/>
          <a:ext cx="2343150" cy="42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931637</xdr:colOff>
      <xdr:row>0</xdr:row>
      <xdr:rowOff>165251</xdr:rowOff>
    </xdr:from>
    <xdr:to>
      <xdr:col>2</xdr:col>
      <xdr:colOff>308430</xdr:colOff>
      <xdr:row>2</xdr:row>
      <xdr:rowOff>49894</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994" y="165251"/>
          <a:ext cx="2343150" cy="428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931335</xdr:colOff>
      <xdr:row>2</xdr:row>
      <xdr:rowOff>63501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2345202</xdr:colOff>
      <xdr:row>2</xdr:row>
      <xdr:rowOff>63501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926"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46"/>
  <sheetViews>
    <sheetView zoomScale="60" zoomScaleNormal="60" zoomScalePageLayoutView="50" workbookViewId="0">
      <selection activeCell="L24" sqref="L24"/>
    </sheetView>
  </sheetViews>
  <sheetFormatPr baseColWidth="10" defaultRowHeight="15" x14ac:dyDescent="0.25"/>
  <sheetData>
    <row r="1" spans="1:9" x14ac:dyDescent="0.25">
      <c r="A1" s="5"/>
      <c r="B1" s="6"/>
      <c r="C1" s="6"/>
      <c r="D1" s="6"/>
      <c r="E1" s="6"/>
      <c r="F1" s="6"/>
      <c r="G1" s="6"/>
      <c r="H1" s="6"/>
      <c r="I1" s="7"/>
    </row>
    <row r="2" spans="1:9" ht="35.25" customHeight="1" x14ac:dyDescent="0.25">
      <c r="A2" s="8"/>
      <c r="B2" s="9"/>
      <c r="C2" s="9"/>
      <c r="D2" s="9"/>
      <c r="E2" s="9"/>
      <c r="F2" s="9"/>
      <c r="G2" s="9"/>
      <c r="H2" s="9"/>
      <c r="I2" s="10"/>
    </row>
    <row r="3" spans="1:9" x14ac:dyDescent="0.25">
      <c r="A3" s="8"/>
      <c r="B3" s="9"/>
      <c r="C3" s="9"/>
      <c r="D3" s="9"/>
      <c r="E3" s="9"/>
      <c r="F3" s="9"/>
      <c r="G3" s="9"/>
      <c r="H3" s="9"/>
      <c r="I3" s="10"/>
    </row>
    <row r="4" spans="1:9" x14ac:dyDescent="0.25">
      <c r="A4" s="8"/>
      <c r="B4" s="9"/>
      <c r="C4" s="9"/>
      <c r="D4" s="9"/>
      <c r="E4" s="9"/>
      <c r="F4" s="9"/>
      <c r="G4" s="9"/>
      <c r="H4" s="9"/>
      <c r="I4" s="10"/>
    </row>
    <row r="5" spans="1:9" x14ac:dyDescent="0.25">
      <c r="A5" s="8"/>
      <c r="B5" s="9"/>
      <c r="C5" s="9"/>
      <c r="D5" s="9"/>
      <c r="E5" s="9"/>
      <c r="F5" s="9"/>
      <c r="G5" s="9"/>
      <c r="H5" s="9"/>
      <c r="I5" s="10"/>
    </row>
    <row r="6" spans="1:9" x14ac:dyDescent="0.25">
      <c r="A6" s="8"/>
      <c r="B6" s="9"/>
      <c r="C6" s="9"/>
      <c r="D6" s="9"/>
      <c r="E6" s="9"/>
      <c r="F6" s="9"/>
      <c r="G6" s="9"/>
      <c r="H6" s="9"/>
      <c r="I6" s="10"/>
    </row>
    <row r="7" spans="1:9" x14ac:dyDescent="0.25">
      <c r="A7" s="8"/>
      <c r="B7" s="9"/>
      <c r="C7" s="9"/>
      <c r="D7" s="9"/>
      <c r="E7" s="9"/>
      <c r="F7" s="9"/>
      <c r="G7" s="9"/>
      <c r="H7" s="9"/>
      <c r="I7" s="10"/>
    </row>
    <row r="8" spans="1:9" x14ac:dyDescent="0.25">
      <c r="A8" s="8"/>
      <c r="B8" s="9"/>
      <c r="C8" s="9"/>
      <c r="D8" s="9"/>
      <c r="E8" s="9"/>
      <c r="F8" s="9"/>
      <c r="G8" s="9"/>
      <c r="H8" s="9"/>
      <c r="I8" s="10"/>
    </row>
    <row r="9" spans="1:9" x14ac:dyDescent="0.25">
      <c r="A9" s="8"/>
      <c r="B9" s="9"/>
      <c r="C9" s="9"/>
      <c r="D9" s="9"/>
      <c r="E9" s="9"/>
      <c r="F9" s="9"/>
      <c r="G9" s="9"/>
      <c r="H9" s="9"/>
      <c r="I9" s="10"/>
    </row>
    <row r="10" spans="1:9" x14ac:dyDescent="0.25">
      <c r="A10" s="8"/>
      <c r="B10" s="9"/>
      <c r="C10" s="9"/>
      <c r="D10" s="9"/>
      <c r="E10" s="9"/>
      <c r="F10" s="9"/>
      <c r="G10" s="9"/>
      <c r="H10" s="9"/>
      <c r="I10" s="10"/>
    </row>
    <row r="11" spans="1:9" x14ac:dyDescent="0.25">
      <c r="A11" s="8"/>
      <c r="B11" s="9"/>
      <c r="C11" s="9"/>
      <c r="D11" s="9"/>
      <c r="E11" s="9"/>
      <c r="F11" s="9"/>
      <c r="G11" s="9"/>
      <c r="H11" s="9"/>
      <c r="I11" s="10"/>
    </row>
    <row r="12" spans="1:9" x14ac:dyDescent="0.25">
      <c r="A12" s="8"/>
      <c r="B12" s="9"/>
      <c r="C12" s="9"/>
      <c r="D12" s="9"/>
      <c r="E12" s="9"/>
      <c r="F12" s="9"/>
      <c r="G12" s="9"/>
      <c r="H12" s="9"/>
      <c r="I12" s="10"/>
    </row>
    <row r="13" spans="1:9" x14ac:dyDescent="0.25">
      <c r="A13" s="8"/>
      <c r="B13" s="9"/>
      <c r="C13" s="9"/>
      <c r="D13" s="9"/>
      <c r="E13" s="9"/>
      <c r="F13" s="9"/>
      <c r="G13" s="9"/>
      <c r="H13" s="9"/>
      <c r="I13" s="10"/>
    </row>
    <row r="14" spans="1:9" x14ac:dyDescent="0.25">
      <c r="A14" s="8"/>
      <c r="B14" s="9"/>
      <c r="C14" s="9"/>
      <c r="D14" s="9"/>
      <c r="E14" s="9"/>
      <c r="F14" s="9"/>
      <c r="G14" s="9"/>
      <c r="H14" s="9"/>
      <c r="I14" s="10"/>
    </row>
    <row r="15" spans="1:9" ht="42.75" customHeight="1" x14ac:dyDescent="0.25">
      <c r="A15" s="8"/>
      <c r="B15" s="9"/>
      <c r="C15" s="9"/>
      <c r="D15" s="9"/>
      <c r="E15" s="9"/>
      <c r="F15" s="9"/>
      <c r="G15" s="9"/>
      <c r="H15" s="9"/>
      <c r="I15" s="10"/>
    </row>
    <row r="16" spans="1:9" x14ac:dyDescent="0.25">
      <c r="A16" s="8"/>
      <c r="B16" s="9"/>
      <c r="C16" s="9"/>
      <c r="D16" s="9"/>
      <c r="E16" s="9"/>
      <c r="F16" s="9"/>
      <c r="G16" s="9"/>
      <c r="H16" s="9"/>
      <c r="I16" s="10"/>
    </row>
    <row r="17" spans="1:9" x14ac:dyDescent="0.25">
      <c r="A17" s="8"/>
      <c r="B17" s="9"/>
      <c r="C17" s="9"/>
      <c r="D17" s="9"/>
      <c r="E17" s="9"/>
      <c r="F17" s="9"/>
      <c r="G17" s="9"/>
      <c r="H17" s="9"/>
      <c r="I17" s="10"/>
    </row>
    <row r="18" spans="1:9" x14ac:dyDescent="0.25">
      <c r="A18" s="8"/>
      <c r="B18" s="9"/>
      <c r="C18" s="9"/>
      <c r="D18" s="9"/>
      <c r="E18" s="9"/>
      <c r="F18" s="9"/>
      <c r="G18" s="9"/>
      <c r="H18" s="9"/>
      <c r="I18" s="10"/>
    </row>
    <row r="19" spans="1:9" x14ac:dyDescent="0.25">
      <c r="A19" s="8"/>
      <c r="B19" s="9"/>
      <c r="C19" s="9"/>
      <c r="D19" s="9"/>
      <c r="E19" s="9"/>
      <c r="F19" s="9"/>
      <c r="G19" s="9"/>
      <c r="H19" s="9"/>
      <c r="I19" s="10"/>
    </row>
    <row r="20" spans="1:9" x14ac:dyDescent="0.25">
      <c r="A20" s="8"/>
      <c r="B20" s="9"/>
      <c r="C20" s="9"/>
      <c r="D20" s="9"/>
      <c r="E20" s="9"/>
      <c r="F20" s="9"/>
      <c r="G20" s="9"/>
      <c r="H20" s="9"/>
      <c r="I20" s="10"/>
    </row>
    <row r="21" spans="1:9" x14ac:dyDescent="0.25">
      <c r="A21" s="8"/>
      <c r="B21" s="9"/>
      <c r="C21" s="9"/>
      <c r="D21" s="9"/>
      <c r="E21" s="9"/>
      <c r="F21" s="9"/>
      <c r="G21" s="9"/>
      <c r="H21" s="9"/>
      <c r="I21" s="10"/>
    </row>
    <row r="22" spans="1:9" x14ac:dyDescent="0.25">
      <c r="A22" s="8"/>
      <c r="B22" s="9"/>
      <c r="C22" s="9"/>
      <c r="D22" s="9"/>
      <c r="E22" s="9"/>
      <c r="F22" s="9"/>
      <c r="G22" s="9"/>
      <c r="H22" s="9"/>
      <c r="I22" s="10"/>
    </row>
    <row r="23" spans="1:9" x14ac:dyDescent="0.25">
      <c r="A23" s="8"/>
      <c r="B23" s="9"/>
      <c r="C23" s="9"/>
      <c r="D23" s="9"/>
      <c r="E23" s="9"/>
      <c r="F23" s="9"/>
      <c r="G23" s="9"/>
      <c r="H23" s="9"/>
      <c r="I23" s="10"/>
    </row>
    <row r="24" spans="1:9" x14ac:dyDescent="0.25">
      <c r="A24" s="8"/>
      <c r="B24" s="9"/>
      <c r="C24" s="9"/>
      <c r="D24" s="9"/>
      <c r="E24" s="9"/>
      <c r="F24" s="9"/>
      <c r="G24" s="9"/>
      <c r="H24" s="9"/>
      <c r="I24" s="10"/>
    </row>
    <row r="25" spans="1:9" x14ac:dyDescent="0.25">
      <c r="A25" s="8"/>
      <c r="B25" s="9"/>
      <c r="C25" s="9"/>
      <c r="D25" s="9"/>
      <c r="E25" s="9"/>
      <c r="F25" s="9"/>
      <c r="G25" s="9"/>
      <c r="H25" s="9"/>
      <c r="I25" s="10"/>
    </row>
    <row r="26" spans="1:9" x14ac:dyDescent="0.25">
      <c r="A26" s="8"/>
      <c r="B26" s="9"/>
      <c r="C26" s="9"/>
      <c r="D26" s="9"/>
      <c r="E26" s="9"/>
      <c r="F26" s="9"/>
      <c r="G26" s="9"/>
      <c r="H26" s="9"/>
      <c r="I26" s="10"/>
    </row>
    <row r="27" spans="1:9" x14ac:dyDescent="0.25">
      <c r="A27" s="8"/>
      <c r="B27" s="9"/>
      <c r="C27" s="9"/>
      <c r="D27" s="9"/>
      <c r="E27" s="9"/>
      <c r="F27" s="9"/>
      <c r="G27" s="9"/>
      <c r="H27" s="9"/>
      <c r="I27" s="10"/>
    </row>
    <row r="28" spans="1:9" x14ac:dyDescent="0.25">
      <c r="A28" s="8"/>
      <c r="B28" s="9"/>
      <c r="C28" s="9"/>
      <c r="D28" s="9"/>
      <c r="E28" s="9"/>
      <c r="F28" s="9"/>
      <c r="G28" s="9"/>
      <c r="H28" s="9"/>
      <c r="I28" s="10"/>
    </row>
    <row r="29" spans="1:9" x14ac:dyDescent="0.25">
      <c r="A29" s="8"/>
      <c r="B29" s="9"/>
      <c r="C29" s="9"/>
      <c r="D29" s="9"/>
      <c r="E29" s="9"/>
      <c r="F29" s="9"/>
      <c r="G29" s="9"/>
      <c r="H29" s="9"/>
      <c r="I29" s="10"/>
    </row>
    <row r="30" spans="1:9" ht="42" customHeight="1" x14ac:dyDescent="0.25">
      <c r="A30" s="8"/>
      <c r="B30" s="9"/>
      <c r="C30" s="9"/>
      <c r="D30" s="9"/>
      <c r="E30" s="9"/>
      <c r="F30" s="9"/>
      <c r="G30" s="9"/>
      <c r="H30" s="9"/>
      <c r="I30" s="10"/>
    </row>
    <row r="31" spans="1:9" x14ac:dyDescent="0.25">
      <c r="A31" s="8"/>
      <c r="B31" s="9"/>
      <c r="C31" s="9"/>
      <c r="D31" s="9"/>
      <c r="E31" s="9"/>
      <c r="F31" s="9"/>
      <c r="G31" s="9"/>
      <c r="H31" s="9"/>
      <c r="I31" s="10"/>
    </row>
    <row r="32" spans="1:9" ht="20.25" customHeight="1" x14ac:dyDescent="0.25">
      <c r="A32" s="8"/>
      <c r="B32" s="9"/>
      <c r="C32" s="9"/>
      <c r="D32" s="9"/>
      <c r="E32" s="9"/>
      <c r="F32" s="9"/>
      <c r="G32" s="9"/>
      <c r="H32" s="9"/>
      <c r="I32" s="10"/>
    </row>
    <row r="33" spans="1:9" ht="20.25" customHeight="1" x14ac:dyDescent="0.25">
      <c r="A33" s="8"/>
      <c r="B33" s="9"/>
      <c r="C33" s="9"/>
      <c r="D33" s="9"/>
      <c r="E33" s="9"/>
      <c r="F33" s="9"/>
      <c r="G33" s="9"/>
      <c r="H33" s="9"/>
      <c r="I33" s="10"/>
    </row>
    <row r="34" spans="1:9" ht="20.25" customHeight="1" x14ac:dyDescent="0.25">
      <c r="A34" s="8"/>
      <c r="B34" s="9"/>
      <c r="C34" s="9"/>
      <c r="D34" s="9"/>
      <c r="E34" s="9"/>
      <c r="F34" s="9"/>
      <c r="G34" s="9"/>
      <c r="H34" s="9"/>
      <c r="I34" s="10"/>
    </row>
    <row r="35" spans="1:9" ht="20.25" customHeight="1" x14ac:dyDescent="0.25">
      <c r="A35" s="8"/>
      <c r="B35" s="9"/>
      <c r="C35" s="9"/>
      <c r="D35" s="9"/>
      <c r="E35" s="9"/>
      <c r="F35" s="9"/>
      <c r="G35" s="9"/>
      <c r="H35" s="9"/>
      <c r="I35" s="10"/>
    </row>
    <row r="36" spans="1:9" ht="20.25" customHeight="1" x14ac:dyDescent="0.25">
      <c r="A36" s="148"/>
      <c r="B36" s="149"/>
      <c r="C36" s="149"/>
      <c r="D36" s="149"/>
      <c r="E36" s="149"/>
      <c r="F36" s="149"/>
      <c r="G36" s="149"/>
      <c r="H36" s="149"/>
      <c r="I36" s="150"/>
    </row>
    <row r="37" spans="1:9" ht="20.25" customHeight="1" x14ac:dyDescent="0.25">
      <c r="A37" s="8"/>
      <c r="B37" s="9"/>
      <c r="C37" s="9"/>
      <c r="D37" s="9"/>
      <c r="E37" s="9"/>
      <c r="F37" s="9"/>
      <c r="G37" s="9"/>
      <c r="H37" s="9"/>
      <c r="I37" s="10"/>
    </row>
    <row r="38" spans="1:9" ht="20.25" customHeight="1" x14ac:dyDescent="0.25">
      <c r="A38" s="8"/>
      <c r="B38" s="9"/>
      <c r="C38" s="9"/>
      <c r="D38" s="9"/>
      <c r="E38" s="9"/>
      <c r="F38" s="9"/>
      <c r="G38" s="9"/>
      <c r="H38" s="9"/>
      <c r="I38" s="10"/>
    </row>
    <row r="39" spans="1:9" x14ac:dyDescent="0.25">
      <c r="A39" s="8"/>
      <c r="B39" s="9"/>
      <c r="C39" s="9"/>
      <c r="D39" s="9"/>
      <c r="E39" s="9"/>
      <c r="F39" s="9"/>
      <c r="G39" s="9"/>
      <c r="H39" s="9"/>
      <c r="I39" s="10"/>
    </row>
    <row r="40" spans="1:9" x14ac:dyDescent="0.25">
      <c r="A40" s="8"/>
      <c r="B40" s="9"/>
      <c r="C40" s="9"/>
      <c r="D40" s="9"/>
      <c r="E40" s="9"/>
      <c r="F40" s="9"/>
      <c r="G40" s="9"/>
      <c r="H40" s="9"/>
      <c r="I40" s="10"/>
    </row>
    <row r="41" spans="1:9" x14ac:dyDescent="0.25">
      <c r="A41" s="8"/>
      <c r="B41" s="9"/>
      <c r="C41" s="9"/>
      <c r="D41" s="9"/>
      <c r="E41" s="9"/>
      <c r="F41" s="9"/>
      <c r="G41" s="9"/>
      <c r="H41" s="9"/>
      <c r="I41" s="10"/>
    </row>
    <row r="42" spans="1:9" x14ac:dyDescent="0.25">
      <c r="A42" s="8"/>
      <c r="B42" s="9"/>
      <c r="C42" s="9"/>
      <c r="D42" s="9"/>
      <c r="E42" s="9"/>
      <c r="F42" s="9"/>
      <c r="G42" s="9"/>
      <c r="H42" s="9"/>
      <c r="I42" s="10"/>
    </row>
    <row r="43" spans="1:9" x14ac:dyDescent="0.25">
      <c r="A43" s="8"/>
      <c r="B43" s="9"/>
      <c r="C43" s="9"/>
      <c r="D43" s="9"/>
      <c r="E43" s="9"/>
      <c r="F43" s="9"/>
      <c r="G43" s="9"/>
      <c r="H43" s="9"/>
      <c r="I43" s="10"/>
    </row>
    <row r="44" spans="1:9" x14ac:dyDescent="0.25">
      <c r="A44" s="8"/>
      <c r="B44" s="9"/>
      <c r="C44" s="9"/>
      <c r="D44" s="9"/>
      <c r="E44" s="9"/>
      <c r="F44" s="9"/>
      <c r="G44" s="9"/>
      <c r="H44" s="9"/>
      <c r="I44" s="10"/>
    </row>
    <row r="45" spans="1:9" x14ac:dyDescent="0.25">
      <c r="A45" s="8"/>
      <c r="B45" s="9"/>
      <c r="C45" s="9"/>
      <c r="D45" s="9"/>
      <c r="E45" s="9"/>
      <c r="F45" s="9"/>
      <c r="G45" s="9"/>
      <c r="H45" s="9"/>
      <c r="I45" s="10"/>
    </row>
    <row r="46" spans="1:9" ht="15.75" thickBot="1" x14ac:dyDescent="0.3">
      <c r="A46" s="11"/>
      <c r="B46" s="12"/>
      <c r="C46" s="12"/>
      <c r="D46" s="12"/>
      <c r="E46" s="12"/>
      <c r="F46" s="12"/>
      <c r="G46" s="12"/>
      <c r="H46" s="12"/>
      <c r="I46" s="13"/>
    </row>
  </sheetData>
  <mergeCells count="1">
    <mergeCell ref="A36:I3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S17"/>
  <sheetViews>
    <sheetView zoomScale="62" zoomScaleNormal="62" zoomScalePageLayoutView="30" workbookViewId="0">
      <selection activeCell="C7" sqref="C7:C8"/>
    </sheetView>
  </sheetViews>
  <sheetFormatPr baseColWidth="10" defaultColWidth="21" defaultRowHeight="15" x14ac:dyDescent="0.25"/>
  <cols>
    <col min="1" max="1" width="7.5703125" style="23" customWidth="1"/>
    <col min="2" max="2" width="54.5703125" style="24" customWidth="1"/>
    <col min="3" max="3" width="18" style="33" customWidth="1"/>
    <col min="4" max="4" width="13.28515625" style="24" customWidth="1"/>
    <col min="5" max="5" width="17.5703125" style="23" customWidth="1"/>
    <col min="6" max="6" width="18" style="23" customWidth="1"/>
    <col min="7" max="7" width="23.28515625" style="24" customWidth="1"/>
    <col min="8" max="8" width="26.5703125" style="23" bestFit="1" customWidth="1"/>
    <col min="9" max="9" width="25.5703125" style="24" customWidth="1"/>
    <col min="10" max="12" width="24.85546875" style="24" customWidth="1"/>
    <col min="13" max="13" width="25.140625" style="24" customWidth="1"/>
    <col min="14" max="14" width="14.28515625" style="24" bestFit="1" customWidth="1"/>
    <col min="15" max="15" width="10.85546875" style="24" customWidth="1"/>
    <col min="16" max="16" width="21" style="24"/>
    <col min="17" max="17" width="65.5703125" style="90" customWidth="1"/>
    <col min="18" max="18" width="46.28515625" style="90" customWidth="1"/>
    <col min="19" max="16384" width="21" style="24"/>
  </cols>
  <sheetData>
    <row r="1" spans="1:19" ht="21.75" customHeight="1" x14ac:dyDescent="0.25">
      <c r="A1" s="160"/>
      <c r="B1" s="161"/>
      <c r="C1" s="162"/>
      <c r="D1" s="153" t="s">
        <v>16</v>
      </c>
      <c r="E1" s="154"/>
      <c r="F1" s="154"/>
      <c r="G1" s="154"/>
      <c r="H1" s="154"/>
      <c r="I1" s="154"/>
      <c r="J1" s="154"/>
      <c r="K1" s="154"/>
      <c r="L1" s="154"/>
      <c r="M1" s="154"/>
      <c r="N1" s="154"/>
      <c r="O1" s="154"/>
      <c r="P1" s="155"/>
      <c r="Q1" s="159" t="s">
        <v>19</v>
      </c>
      <c r="R1" s="159"/>
    </row>
    <row r="2" spans="1:19" ht="21.75" customHeight="1" x14ac:dyDescent="0.25">
      <c r="A2" s="163"/>
      <c r="B2" s="164"/>
      <c r="C2" s="165"/>
      <c r="D2" s="153"/>
      <c r="E2" s="154"/>
      <c r="F2" s="154"/>
      <c r="G2" s="154"/>
      <c r="H2" s="154"/>
      <c r="I2" s="154"/>
      <c r="J2" s="154"/>
      <c r="K2" s="154"/>
      <c r="L2" s="154"/>
      <c r="M2" s="154"/>
      <c r="N2" s="154"/>
      <c r="O2" s="154"/>
      <c r="P2" s="155"/>
      <c r="Q2" s="159" t="s">
        <v>20</v>
      </c>
      <c r="R2" s="159"/>
    </row>
    <row r="3" spans="1:19" ht="21.75" customHeight="1" x14ac:dyDescent="0.25">
      <c r="A3" s="166"/>
      <c r="B3" s="167"/>
      <c r="C3" s="168"/>
      <c r="D3" s="153"/>
      <c r="E3" s="154"/>
      <c r="F3" s="154"/>
      <c r="G3" s="154"/>
      <c r="H3" s="154"/>
      <c r="I3" s="154"/>
      <c r="J3" s="154"/>
      <c r="K3" s="154"/>
      <c r="L3" s="154"/>
      <c r="M3" s="154"/>
      <c r="N3" s="154"/>
      <c r="O3" s="154"/>
      <c r="P3" s="155"/>
      <c r="Q3" s="159" t="s">
        <v>21</v>
      </c>
      <c r="R3" s="159"/>
    </row>
    <row r="4" spans="1:19" ht="22.15" customHeight="1" x14ac:dyDescent="0.25">
      <c r="A4" s="20"/>
      <c r="B4" s="25"/>
      <c r="C4" s="31"/>
      <c r="D4" s="156" t="s">
        <v>23</v>
      </c>
      <c r="E4" s="156"/>
      <c r="F4" s="156"/>
      <c r="G4" s="156"/>
      <c r="H4" s="156"/>
      <c r="I4" s="156"/>
      <c r="J4" s="156"/>
      <c r="K4" s="156"/>
      <c r="L4" s="156"/>
      <c r="M4" s="156"/>
      <c r="N4" s="156"/>
      <c r="O4" s="156"/>
      <c r="P4" s="156"/>
      <c r="Q4" s="156"/>
      <c r="R4" s="156"/>
    </row>
    <row r="5" spans="1:19" x14ac:dyDescent="0.25">
      <c r="A5" s="20"/>
      <c r="B5" s="25"/>
      <c r="C5" s="31"/>
      <c r="D5" s="25"/>
      <c r="E5" s="20"/>
      <c r="F5" s="20"/>
      <c r="G5" s="25"/>
      <c r="H5" s="20"/>
      <c r="I5" s="25"/>
      <c r="J5" s="25"/>
      <c r="K5" s="25"/>
      <c r="L5" s="25"/>
      <c r="M5" s="25"/>
    </row>
    <row r="6" spans="1:19" ht="21" customHeight="1" x14ac:dyDescent="0.25">
      <c r="A6" s="157" t="s">
        <v>24</v>
      </c>
      <c r="B6" s="158"/>
      <c r="C6" s="158"/>
      <c r="D6" s="158"/>
      <c r="E6" s="158"/>
      <c r="F6" s="158"/>
      <c r="G6" s="158"/>
      <c r="H6" s="158"/>
      <c r="I6" s="158"/>
      <c r="J6" s="158"/>
      <c r="K6" s="158"/>
      <c r="L6" s="158"/>
      <c r="M6" s="158"/>
      <c r="N6" s="158"/>
      <c r="O6" s="158"/>
      <c r="P6" s="158"/>
      <c r="Q6" s="158"/>
      <c r="R6" s="158"/>
    </row>
    <row r="7" spans="1:19" ht="28.9" customHeight="1" x14ac:dyDescent="0.25">
      <c r="A7" s="169" t="s">
        <v>0</v>
      </c>
      <c r="B7" s="169" t="s">
        <v>1</v>
      </c>
      <c r="C7" s="170" t="s">
        <v>2</v>
      </c>
      <c r="D7" s="169" t="s">
        <v>38</v>
      </c>
      <c r="E7" s="151" t="s">
        <v>4</v>
      </c>
      <c r="F7" s="151" t="s">
        <v>5</v>
      </c>
      <c r="G7" s="169" t="s">
        <v>22</v>
      </c>
      <c r="H7" s="151" t="s">
        <v>6</v>
      </c>
      <c r="I7" s="151" t="s">
        <v>268</v>
      </c>
      <c r="J7" s="171" t="s">
        <v>39</v>
      </c>
      <c r="K7" s="172"/>
      <c r="L7" s="173"/>
      <c r="M7" s="151" t="s">
        <v>8</v>
      </c>
      <c r="N7" s="151" t="s">
        <v>9</v>
      </c>
      <c r="O7" s="151" t="s">
        <v>10</v>
      </c>
      <c r="P7" s="169" t="s">
        <v>11</v>
      </c>
      <c r="Q7" s="151" t="s">
        <v>18</v>
      </c>
      <c r="R7" s="152" t="s">
        <v>17</v>
      </c>
    </row>
    <row r="8" spans="1:19" ht="23.45" customHeight="1" x14ac:dyDescent="0.25">
      <c r="A8" s="169"/>
      <c r="B8" s="169"/>
      <c r="C8" s="170"/>
      <c r="D8" s="169"/>
      <c r="E8" s="151"/>
      <c r="F8" s="151"/>
      <c r="G8" s="169"/>
      <c r="H8" s="151"/>
      <c r="I8" s="151"/>
      <c r="J8" s="3" t="s">
        <v>12</v>
      </c>
      <c r="K8" s="3" t="s">
        <v>13</v>
      </c>
      <c r="L8" s="3" t="s">
        <v>14</v>
      </c>
      <c r="M8" s="151"/>
      <c r="N8" s="151"/>
      <c r="O8" s="151"/>
      <c r="P8" s="169" t="s">
        <v>15</v>
      </c>
      <c r="Q8" s="151"/>
      <c r="R8" s="152"/>
    </row>
    <row r="9" spans="1:19" ht="75" x14ac:dyDescent="0.25">
      <c r="A9" s="22" t="s">
        <v>35</v>
      </c>
      <c r="B9" s="14" t="s">
        <v>25</v>
      </c>
      <c r="C9" s="32" t="s">
        <v>30</v>
      </c>
      <c r="D9" s="17">
        <v>1280</v>
      </c>
      <c r="E9" s="22">
        <v>1292</v>
      </c>
      <c r="F9" s="21">
        <v>1</v>
      </c>
      <c r="G9" s="133" t="s">
        <v>186</v>
      </c>
      <c r="H9" s="28">
        <v>42745</v>
      </c>
      <c r="I9" s="83" t="s">
        <v>209</v>
      </c>
      <c r="J9" s="29">
        <v>69061134999</v>
      </c>
      <c r="K9" s="30">
        <v>0</v>
      </c>
      <c r="L9" s="30">
        <f>+J9+K9</f>
        <v>69061134999</v>
      </c>
      <c r="M9" s="30">
        <f>+L9</f>
        <v>69061134999</v>
      </c>
      <c r="N9" s="77">
        <f>+M9/L9</f>
        <v>1</v>
      </c>
      <c r="O9" s="26"/>
      <c r="P9" s="35" t="s">
        <v>51</v>
      </c>
      <c r="Q9" s="91" t="s">
        <v>137</v>
      </c>
      <c r="R9" s="120" t="s">
        <v>120</v>
      </c>
    </row>
    <row r="10" spans="1:19" ht="90" x14ac:dyDescent="0.25">
      <c r="A10" s="22" t="s">
        <v>35</v>
      </c>
      <c r="B10" s="14" t="s">
        <v>26</v>
      </c>
      <c r="C10" s="32" t="s">
        <v>31</v>
      </c>
      <c r="D10" s="18">
        <v>40</v>
      </c>
      <c r="E10" s="22">
        <v>40</v>
      </c>
      <c r="F10" s="21">
        <f t="shared" ref="F10:F15" si="0">+E10/D10</f>
        <v>1</v>
      </c>
      <c r="G10" s="71" t="s">
        <v>187</v>
      </c>
      <c r="H10" s="28" t="s">
        <v>37</v>
      </c>
      <c r="I10" s="83" t="s">
        <v>209</v>
      </c>
      <c r="J10" s="29">
        <v>0</v>
      </c>
      <c r="K10" s="30">
        <v>15600000000</v>
      </c>
      <c r="L10" s="30">
        <f>+J10+K10</f>
        <v>15600000000</v>
      </c>
      <c r="M10" s="30">
        <f>+L10</f>
        <v>15600000000</v>
      </c>
      <c r="N10" s="77">
        <f>+M10/L10</f>
        <v>1</v>
      </c>
      <c r="O10" s="26"/>
      <c r="P10" s="35" t="s">
        <v>51</v>
      </c>
      <c r="Q10" s="117" t="s">
        <v>159</v>
      </c>
      <c r="R10" s="120" t="s">
        <v>170</v>
      </c>
    </row>
    <row r="11" spans="1:19" ht="171.75" customHeight="1" x14ac:dyDescent="0.25">
      <c r="A11" s="189">
        <v>779</v>
      </c>
      <c r="B11" s="187" t="s">
        <v>29</v>
      </c>
      <c r="C11" s="32" t="s">
        <v>31</v>
      </c>
      <c r="D11" s="18">
        <v>24</v>
      </c>
      <c r="E11" s="22">
        <v>26</v>
      </c>
      <c r="F11" s="21">
        <v>1</v>
      </c>
      <c r="G11" s="185" t="s">
        <v>188</v>
      </c>
      <c r="H11" s="186" t="s">
        <v>33</v>
      </c>
      <c r="I11" s="189" t="s">
        <v>209</v>
      </c>
      <c r="J11" s="177">
        <v>0</v>
      </c>
      <c r="K11" s="177">
        <v>7105200000</v>
      </c>
      <c r="L11" s="177">
        <f>+J11+K11</f>
        <v>7105200000</v>
      </c>
      <c r="M11" s="178">
        <v>7105200000</v>
      </c>
      <c r="N11" s="180">
        <f>+M11/L11</f>
        <v>1</v>
      </c>
      <c r="O11" s="182"/>
      <c r="P11" s="184" t="s">
        <v>51</v>
      </c>
      <c r="Q11" s="191" t="s">
        <v>211</v>
      </c>
      <c r="R11" s="174" t="s">
        <v>212</v>
      </c>
    </row>
    <row r="12" spans="1:19" ht="171.75" customHeight="1" x14ac:dyDescent="0.25">
      <c r="A12" s="190"/>
      <c r="B12" s="188"/>
      <c r="C12" s="32" t="s">
        <v>30</v>
      </c>
      <c r="D12" s="18">
        <v>2</v>
      </c>
      <c r="E12" s="22">
        <v>3</v>
      </c>
      <c r="F12" s="21">
        <v>1</v>
      </c>
      <c r="G12" s="186"/>
      <c r="H12" s="186"/>
      <c r="I12" s="190"/>
      <c r="J12" s="177"/>
      <c r="K12" s="177"/>
      <c r="L12" s="177"/>
      <c r="M12" s="179"/>
      <c r="N12" s="181"/>
      <c r="O12" s="183"/>
      <c r="P12" s="184"/>
      <c r="Q12" s="192"/>
      <c r="R12" s="175"/>
    </row>
    <row r="13" spans="1:19" ht="90" x14ac:dyDescent="0.25">
      <c r="A13" s="22" t="s">
        <v>34</v>
      </c>
      <c r="B13" s="14" t="s">
        <v>121</v>
      </c>
      <c r="C13" s="32" t="s">
        <v>32</v>
      </c>
      <c r="D13" s="19">
        <v>4</v>
      </c>
      <c r="E13" s="22">
        <v>4</v>
      </c>
      <c r="F13" s="21">
        <f t="shared" si="0"/>
        <v>1</v>
      </c>
      <c r="G13" s="134" t="s">
        <v>188</v>
      </c>
      <c r="H13" s="62" t="s">
        <v>126</v>
      </c>
      <c r="I13" s="137" t="s">
        <v>197</v>
      </c>
      <c r="J13" s="38">
        <v>824000000</v>
      </c>
      <c r="K13" s="37">
        <v>0</v>
      </c>
      <c r="L13" s="38">
        <f>+J13</f>
        <v>824000000</v>
      </c>
      <c r="M13" s="141">
        <v>824000000</v>
      </c>
      <c r="N13" s="77">
        <f>+M13/L13</f>
        <v>1</v>
      </c>
      <c r="O13" s="26"/>
      <c r="P13" s="35" t="s">
        <v>51</v>
      </c>
      <c r="Q13" s="93" t="s">
        <v>198</v>
      </c>
      <c r="R13" s="120" t="s">
        <v>213</v>
      </c>
    </row>
    <row r="14" spans="1:19" ht="192.75" customHeight="1" x14ac:dyDescent="0.25">
      <c r="A14" s="22">
        <v>783</v>
      </c>
      <c r="B14" s="15" t="s">
        <v>27</v>
      </c>
      <c r="C14" s="32" t="s">
        <v>31</v>
      </c>
      <c r="D14" s="18">
        <v>80</v>
      </c>
      <c r="E14" s="22">
        <v>80</v>
      </c>
      <c r="F14" s="21">
        <f t="shared" si="0"/>
        <v>1</v>
      </c>
      <c r="G14" s="134" t="s">
        <v>188</v>
      </c>
      <c r="H14" s="76" t="s">
        <v>101</v>
      </c>
      <c r="I14" s="83" t="s">
        <v>209</v>
      </c>
      <c r="J14" s="29">
        <v>0</v>
      </c>
      <c r="K14" s="34">
        <v>39427600000</v>
      </c>
      <c r="L14" s="30">
        <f>+J14+K14</f>
        <v>39427600000</v>
      </c>
      <c r="M14" s="141">
        <v>28304470756</v>
      </c>
      <c r="N14" s="77">
        <f>+M14/L14</f>
        <v>0.71788469894185802</v>
      </c>
      <c r="O14" s="26"/>
      <c r="P14" s="35" t="s">
        <v>51</v>
      </c>
      <c r="Q14" s="93" t="s">
        <v>210</v>
      </c>
      <c r="R14" s="120" t="s">
        <v>216</v>
      </c>
      <c r="S14" s="79"/>
    </row>
    <row r="15" spans="1:19" ht="188.25" customHeight="1" x14ac:dyDescent="0.25">
      <c r="A15" s="22">
        <v>785</v>
      </c>
      <c r="B15" s="15" t="s">
        <v>28</v>
      </c>
      <c r="C15" s="32" t="s">
        <v>31</v>
      </c>
      <c r="D15" s="18">
        <v>289</v>
      </c>
      <c r="E15" s="22">
        <v>203</v>
      </c>
      <c r="F15" s="21">
        <f t="shared" si="0"/>
        <v>0.70242214532871972</v>
      </c>
      <c r="G15" s="134" t="s">
        <v>188</v>
      </c>
      <c r="H15" s="76" t="s">
        <v>101</v>
      </c>
      <c r="I15" s="83" t="s">
        <v>209</v>
      </c>
      <c r="J15" s="29">
        <f>13000000000</f>
        <v>13000000000</v>
      </c>
      <c r="K15" s="34">
        <v>0</v>
      </c>
      <c r="L15" s="30">
        <f>+J15+K15</f>
        <v>13000000000</v>
      </c>
      <c r="M15" s="141">
        <f>13000000000+11123129244</f>
        <v>24123129244</v>
      </c>
      <c r="N15" s="77">
        <v>1</v>
      </c>
      <c r="O15" s="26"/>
      <c r="P15" s="46" t="s">
        <v>51</v>
      </c>
      <c r="Q15" s="93" t="s">
        <v>214</v>
      </c>
      <c r="R15" s="139" t="s">
        <v>215</v>
      </c>
    </row>
    <row r="16" spans="1:19" ht="30" x14ac:dyDescent="0.25">
      <c r="A16" s="22" t="s">
        <v>34</v>
      </c>
      <c r="B16" s="14" t="s">
        <v>103</v>
      </c>
      <c r="C16" s="193" t="s">
        <v>102</v>
      </c>
      <c r="D16" s="194"/>
      <c r="E16" s="194"/>
      <c r="F16" s="194"/>
      <c r="G16" s="194"/>
      <c r="H16" s="194"/>
      <c r="I16" s="194"/>
      <c r="J16" s="194"/>
      <c r="K16" s="194"/>
      <c r="L16" s="194"/>
      <c r="M16" s="194"/>
      <c r="N16" s="194"/>
      <c r="O16" s="195"/>
    </row>
    <row r="17" spans="1:13" ht="64.5" customHeight="1" x14ac:dyDescent="0.25">
      <c r="A17" s="176" t="s">
        <v>104</v>
      </c>
      <c r="B17" s="176"/>
      <c r="C17" s="176"/>
      <c r="D17" s="176"/>
      <c r="E17" s="176"/>
      <c r="F17" s="176"/>
      <c r="G17" s="176"/>
      <c r="H17" s="176"/>
      <c r="I17" s="176"/>
      <c r="J17" s="176"/>
      <c r="M17" s="142">
        <f>+L14-M14</f>
        <v>11123129244</v>
      </c>
    </row>
  </sheetData>
  <mergeCells count="39">
    <mergeCell ref="R11:R12"/>
    <mergeCell ref="A17:J17"/>
    <mergeCell ref="L11:L12"/>
    <mergeCell ref="M11:M12"/>
    <mergeCell ref="N11:N12"/>
    <mergeCell ref="O11:O12"/>
    <mergeCell ref="P11:P12"/>
    <mergeCell ref="G11:G12"/>
    <mergeCell ref="H11:H12"/>
    <mergeCell ref="J11:J12"/>
    <mergeCell ref="K11:K12"/>
    <mergeCell ref="B11:B12"/>
    <mergeCell ref="A11:A12"/>
    <mergeCell ref="I11:I12"/>
    <mergeCell ref="Q11:Q12"/>
    <mergeCell ref="C16:O16"/>
    <mergeCell ref="N7:N8"/>
    <mergeCell ref="O7:O8"/>
    <mergeCell ref="G7:G8"/>
    <mergeCell ref="H7:H8"/>
    <mergeCell ref="I7:I8"/>
    <mergeCell ref="J7:L7"/>
    <mergeCell ref="M7:M8"/>
    <mergeCell ref="Q7:Q8"/>
    <mergeCell ref="R7:R8"/>
    <mergeCell ref="D1:P3"/>
    <mergeCell ref="D4:R4"/>
    <mergeCell ref="A6:R6"/>
    <mergeCell ref="Q1:R1"/>
    <mergeCell ref="Q2:R2"/>
    <mergeCell ref="Q3:R3"/>
    <mergeCell ref="A1:C3"/>
    <mergeCell ref="P7:P8"/>
    <mergeCell ref="A7:A8"/>
    <mergeCell ref="B7:B8"/>
    <mergeCell ref="C7:C8"/>
    <mergeCell ref="D7:D8"/>
    <mergeCell ref="E7:E8"/>
    <mergeCell ref="F7:F8"/>
  </mergeCells>
  <printOptions horizontalCentered="1" verticalCentered="1"/>
  <pageMargins left="0.23622047244094491" right="0.23622047244094491" top="0.74803149606299213" bottom="0.74803149606299213" header="0.31496062992125984" footer="0.31496062992125984"/>
  <pageSetup paperSize="122" scale="2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pageSetUpPr fitToPage="1"/>
  </sheetPr>
  <dimension ref="A1:R42"/>
  <sheetViews>
    <sheetView topLeftCell="A21" zoomScale="55" zoomScaleNormal="55" zoomScalePageLayoutView="21" workbookViewId="0">
      <selection activeCell="M15" sqref="M15"/>
    </sheetView>
  </sheetViews>
  <sheetFormatPr baseColWidth="10" defaultColWidth="21" defaultRowHeight="15" x14ac:dyDescent="0.2"/>
  <cols>
    <col min="1" max="1" width="6.42578125" style="23" customWidth="1"/>
    <col min="2" max="2" width="44.5703125" style="2" customWidth="1"/>
    <col min="3" max="3" width="22" style="2" customWidth="1"/>
    <col min="4" max="4" width="13.28515625" style="2" customWidth="1"/>
    <col min="5" max="5" width="17.5703125" style="2" customWidth="1"/>
    <col min="6" max="6" width="18" style="2" customWidth="1"/>
    <col min="7" max="7" width="24" style="2" bestFit="1" customWidth="1"/>
    <col min="8" max="8" width="27.42578125" style="2" customWidth="1"/>
    <col min="9" max="9" width="25.5703125" style="2" customWidth="1"/>
    <col min="10" max="10" width="23" style="2" customWidth="1"/>
    <col min="11" max="11" width="24.140625" style="2" customWidth="1"/>
    <col min="12" max="12" width="27.85546875" style="2" customWidth="1"/>
    <col min="13" max="13" width="23.85546875" style="2" customWidth="1"/>
    <col min="14" max="14" width="16.85546875" style="2" customWidth="1"/>
    <col min="15" max="15" width="11.5703125" style="2" customWidth="1"/>
    <col min="16" max="16" width="23.5703125" style="2" customWidth="1"/>
    <col min="17" max="17" width="66" style="99" customWidth="1"/>
    <col min="18" max="18" width="59.140625" style="99" customWidth="1"/>
    <col min="19" max="16384" width="21" style="2"/>
  </cols>
  <sheetData>
    <row r="1" spans="1:18" ht="21.75" customHeight="1" x14ac:dyDescent="0.2">
      <c r="A1" s="198"/>
      <c r="B1" s="199"/>
      <c r="C1" s="200"/>
      <c r="D1" s="153" t="s">
        <v>16</v>
      </c>
      <c r="E1" s="154"/>
      <c r="F1" s="154"/>
      <c r="G1" s="154"/>
      <c r="H1" s="154"/>
      <c r="I1" s="154"/>
      <c r="J1" s="154"/>
      <c r="K1" s="154"/>
      <c r="L1" s="154"/>
      <c r="M1" s="154"/>
      <c r="N1" s="154"/>
      <c r="O1" s="154"/>
      <c r="P1" s="155"/>
      <c r="Q1" s="159" t="s">
        <v>19</v>
      </c>
      <c r="R1" s="159"/>
    </row>
    <row r="2" spans="1:18" ht="21.75" customHeight="1" x14ac:dyDescent="0.2">
      <c r="A2" s="201"/>
      <c r="B2" s="202"/>
      <c r="C2" s="203"/>
      <c r="D2" s="153"/>
      <c r="E2" s="154"/>
      <c r="F2" s="154"/>
      <c r="G2" s="154"/>
      <c r="H2" s="154"/>
      <c r="I2" s="154"/>
      <c r="J2" s="154"/>
      <c r="K2" s="154"/>
      <c r="L2" s="154"/>
      <c r="M2" s="154"/>
      <c r="N2" s="154"/>
      <c r="O2" s="154"/>
      <c r="P2" s="155"/>
      <c r="Q2" s="159" t="s">
        <v>20</v>
      </c>
      <c r="R2" s="159"/>
    </row>
    <row r="3" spans="1:18" ht="21.75" customHeight="1" x14ac:dyDescent="0.2">
      <c r="A3" s="204"/>
      <c r="B3" s="205"/>
      <c r="C3" s="206"/>
      <c r="D3" s="153"/>
      <c r="E3" s="154"/>
      <c r="F3" s="154"/>
      <c r="G3" s="154"/>
      <c r="H3" s="154"/>
      <c r="I3" s="154"/>
      <c r="J3" s="154"/>
      <c r="K3" s="154"/>
      <c r="L3" s="154"/>
      <c r="M3" s="154"/>
      <c r="N3" s="154"/>
      <c r="O3" s="154"/>
      <c r="P3" s="155"/>
      <c r="Q3" s="159" t="s">
        <v>21</v>
      </c>
      <c r="R3" s="159"/>
    </row>
    <row r="4" spans="1:18" ht="22.15" customHeight="1" x14ac:dyDescent="0.2">
      <c r="A4" s="20"/>
      <c r="B4" s="1"/>
      <c r="C4" s="1"/>
      <c r="D4" s="156" t="s">
        <v>23</v>
      </c>
      <c r="E4" s="156"/>
      <c r="F4" s="156"/>
      <c r="G4" s="156"/>
      <c r="H4" s="156"/>
      <c r="I4" s="156"/>
      <c r="J4" s="156"/>
      <c r="K4" s="156"/>
      <c r="L4" s="156"/>
      <c r="M4" s="156"/>
      <c r="N4" s="156"/>
      <c r="O4" s="156"/>
      <c r="P4" s="156"/>
      <c r="Q4" s="156"/>
      <c r="R4" s="156"/>
    </row>
    <row r="5" spans="1:18" x14ac:dyDescent="0.2">
      <c r="A5" s="20"/>
      <c r="B5" s="1"/>
      <c r="C5" s="1"/>
      <c r="D5" s="1"/>
      <c r="E5" s="1"/>
      <c r="F5" s="1"/>
      <c r="G5" s="1"/>
      <c r="H5" s="1"/>
      <c r="I5" s="1"/>
      <c r="J5" s="1"/>
      <c r="K5" s="1"/>
      <c r="L5" s="1"/>
      <c r="M5" s="1"/>
    </row>
    <row r="6" spans="1:18" s="24" customFormat="1" ht="21" customHeight="1" x14ac:dyDescent="0.25">
      <c r="A6" s="157" t="s">
        <v>52</v>
      </c>
      <c r="B6" s="158"/>
      <c r="C6" s="158"/>
      <c r="D6" s="158"/>
      <c r="E6" s="158"/>
      <c r="F6" s="158"/>
      <c r="G6" s="158"/>
      <c r="H6" s="158"/>
      <c r="I6" s="158"/>
      <c r="J6" s="158"/>
      <c r="K6" s="158"/>
      <c r="L6" s="158"/>
      <c r="M6" s="158"/>
      <c r="N6" s="158"/>
      <c r="O6" s="158"/>
      <c r="P6" s="158"/>
      <c r="Q6" s="158"/>
      <c r="R6" s="158"/>
    </row>
    <row r="7" spans="1:18" s="94" customFormat="1" ht="28.9" customHeight="1" x14ac:dyDescent="0.2">
      <c r="A7" s="169" t="s">
        <v>0</v>
      </c>
      <c r="B7" s="169" t="s">
        <v>1</v>
      </c>
      <c r="C7" s="169" t="s">
        <v>2</v>
      </c>
      <c r="D7" s="169" t="s">
        <v>3</v>
      </c>
      <c r="E7" s="151" t="s">
        <v>4</v>
      </c>
      <c r="F7" s="151" t="s">
        <v>5</v>
      </c>
      <c r="G7" s="169" t="s">
        <v>22</v>
      </c>
      <c r="H7" s="151" t="s">
        <v>6</v>
      </c>
      <c r="I7" s="151" t="s">
        <v>268</v>
      </c>
      <c r="J7" s="171" t="s">
        <v>7</v>
      </c>
      <c r="K7" s="172"/>
      <c r="L7" s="173"/>
      <c r="M7" s="151" t="s">
        <v>8</v>
      </c>
      <c r="N7" s="151" t="s">
        <v>9</v>
      </c>
      <c r="O7" s="151" t="s">
        <v>10</v>
      </c>
      <c r="P7" s="169" t="s">
        <v>11</v>
      </c>
      <c r="Q7" s="151" t="s">
        <v>18</v>
      </c>
      <c r="R7" s="152" t="s">
        <v>17</v>
      </c>
    </row>
    <row r="8" spans="1:18" s="94" customFormat="1" ht="23.45" customHeight="1" x14ac:dyDescent="0.2">
      <c r="A8" s="169"/>
      <c r="B8" s="169"/>
      <c r="C8" s="169"/>
      <c r="D8" s="169"/>
      <c r="E8" s="151"/>
      <c r="F8" s="151"/>
      <c r="G8" s="169"/>
      <c r="H8" s="151"/>
      <c r="I8" s="151"/>
      <c r="J8" s="3" t="s">
        <v>12</v>
      </c>
      <c r="K8" s="3" t="s">
        <v>13</v>
      </c>
      <c r="L8" s="3" t="s">
        <v>14</v>
      </c>
      <c r="M8" s="151"/>
      <c r="N8" s="151"/>
      <c r="O8" s="151"/>
      <c r="P8" s="169" t="s">
        <v>15</v>
      </c>
      <c r="Q8" s="151"/>
      <c r="R8" s="152"/>
    </row>
    <row r="9" spans="1:18" s="23" customFormat="1" ht="171" customHeight="1" x14ac:dyDescent="0.25">
      <c r="A9" s="83" t="s">
        <v>35</v>
      </c>
      <c r="B9" s="16" t="s">
        <v>105</v>
      </c>
      <c r="C9" s="39" t="s">
        <v>46</v>
      </c>
      <c r="D9" s="83">
        <v>8</v>
      </c>
      <c r="E9" s="83">
        <v>10</v>
      </c>
      <c r="F9" s="21">
        <v>1</v>
      </c>
      <c r="G9" s="135" t="s">
        <v>187</v>
      </c>
      <c r="H9" s="95">
        <v>42779</v>
      </c>
      <c r="I9" s="82" t="s">
        <v>209</v>
      </c>
      <c r="J9" s="48">
        <v>0</v>
      </c>
      <c r="K9" s="49">
        <v>2580609802</v>
      </c>
      <c r="L9" s="81">
        <f>+J9+K9</f>
        <v>2580609802</v>
      </c>
      <c r="M9" s="48">
        <v>2448296880</v>
      </c>
      <c r="N9" s="21">
        <f>+M9/L9</f>
        <v>0.94872804021070678</v>
      </c>
      <c r="O9" s="83"/>
      <c r="P9" s="45" t="s">
        <v>51</v>
      </c>
      <c r="Q9" s="106" t="s">
        <v>157</v>
      </c>
      <c r="R9" s="120" t="s">
        <v>160</v>
      </c>
    </row>
    <row r="10" spans="1:18" s="23" customFormat="1" ht="159" customHeight="1" x14ac:dyDescent="0.25">
      <c r="A10" s="83" t="s">
        <v>35</v>
      </c>
      <c r="B10" s="16" t="s">
        <v>106</v>
      </c>
      <c r="C10" s="39" t="s">
        <v>46</v>
      </c>
      <c r="D10" s="83">
        <v>1</v>
      </c>
      <c r="E10" s="83">
        <v>1</v>
      </c>
      <c r="F10" s="21">
        <f>+E10/D10</f>
        <v>1</v>
      </c>
      <c r="G10" s="135" t="s">
        <v>187</v>
      </c>
      <c r="H10" s="28">
        <v>42781</v>
      </c>
      <c r="I10" s="83" t="s">
        <v>209</v>
      </c>
      <c r="J10" s="48">
        <v>300000000</v>
      </c>
      <c r="K10" s="49">
        <v>0</v>
      </c>
      <c r="L10" s="81">
        <f>+J10+K10</f>
        <v>300000000</v>
      </c>
      <c r="M10" s="48">
        <v>300000000</v>
      </c>
      <c r="N10" s="21">
        <f>+M10/L10</f>
        <v>1</v>
      </c>
      <c r="O10" s="83"/>
      <c r="P10" s="45" t="s">
        <v>122</v>
      </c>
      <c r="Q10" s="138" t="s">
        <v>199</v>
      </c>
      <c r="R10" s="120" t="s">
        <v>200</v>
      </c>
    </row>
    <row r="11" spans="1:18" s="23" customFormat="1" ht="182.25" customHeight="1" x14ac:dyDescent="0.25">
      <c r="A11" s="83">
        <v>773</v>
      </c>
      <c r="B11" s="16" t="s">
        <v>107</v>
      </c>
      <c r="C11" s="39" t="s">
        <v>46</v>
      </c>
      <c r="D11" s="83">
        <v>3</v>
      </c>
      <c r="E11" s="83">
        <v>3</v>
      </c>
      <c r="F11" s="21">
        <f t="shared" ref="F11:F24" si="0">+E11/D11</f>
        <v>1</v>
      </c>
      <c r="G11" s="135" t="s">
        <v>187</v>
      </c>
      <c r="H11" s="28">
        <v>42796</v>
      </c>
      <c r="I11" s="83" t="s">
        <v>209</v>
      </c>
      <c r="J11" s="48">
        <v>0</v>
      </c>
      <c r="K11" s="49">
        <v>7646016134</v>
      </c>
      <c r="L11" s="49">
        <f>+J11+K11</f>
        <v>7646016134</v>
      </c>
      <c r="M11" s="48">
        <v>7646016134</v>
      </c>
      <c r="N11" s="21">
        <f>+M11/L11</f>
        <v>1</v>
      </c>
      <c r="O11" s="83"/>
      <c r="P11" s="45" t="s">
        <v>51</v>
      </c>
      <c r="Q11" s="116" t="s">
        <v>144</v>
      </c>
      <c r="R11" s="120" t="s">
        <v>145</v>
      </c>
    </row>
    <row r="12" spans="1:18" s="23" customFormat="1" ht="77.25" customHeight="1" x14ac:dyDescent="0.25">
      <c r="A12" s="83" t="s">
        <v>35</v>
      </c>
      <c r="B12" s="16" t="s">
        <v>108</v>
      </c>
      <c r="C12" s="39" t="s">
        <v>46</v>
      </c>
      <c r="D12" s="83">
        <v>1</v>
      </c>
      <c r="E12" s="83">
        <v>1</v>
      </c>
      <c r="F12" s="21">
        <f t="shared" si="0"/>
        <v>1</v>
      </c>
      <c r="G12" s="135" t="s">
        <v>187</v>
      </c>
      <c r="H12" s="28">
        <v>42794</v>
      </c>
      <c r="I12" s="83" t="s">
        <v>209</v>
      </c>
      <c r="J12" s="48">
        <v>0</v>
      </c>
      <c r="K12" s="49">
        <v>220000000</v>
      </c>
      <c r="L12" s="49">
        <f>+K12</f>
        <v>220000000</v>
      </c>
      <c r="M12" s="49">
        <f>183187919.32+36812080.68</f>
        <v>220000000</v>
      </c>
      <c r="N12" s="130">
        <f>+M12/L12</f>
        <v>1</v>
      </c>
      <c r="O12" s="83"/>
      <c r="P12" s="45" t="s">
        <v>51</v>
      </c>
      <c r="Q12" s="91" t="s">
        <v>138</v>
      </c>
      <c r="R12" s="120" t="s">
        <v>158</v>
      </c>
    </row>
    <row r="13" spans="1:18" s="23" customFormat="1" ht="166.5" customHeight="1" x14ac:dyDescent="0.25">
      <c r="A13" s="51" t="s">
        <v>54</v>
      </c>
      <c r="B13" s="16" t="s">
        <v>109</v>
      </c>
      <c r="C13" s="16" t="s">
        <v>47</v>
      </c>
      <c r="D13" s="40">
        <v>1</v>
      </c>
      <c r="E13" s="21">
        <v>1</v>
      </c>
      <c r="F13" s="21">
        <f t="shared" si="0"/>
        <v>1</v>
      </c>
      <c r="G13" s="135" t="s">
        <v>189</v>
      </c>
      <c r="H13" s="28">
        <v>42804</v>
      </c>
      <c r="I13" s="83" t="s">
        <v>36</v>
      </c>
      <c r="J13" s="196" t="s">
        <v>53</v>
      </c>
      <c r="K13" s="196"/>
      <c r="L13" s="197"/>
      <c r="M13" s="197" t="s">
        <v>53</v>
      </c>
      <c r="N13" s="207"/>
      <c r="O13" s="123"/>
      <c r="P13" s="45" t="s">
        <v>51</v>
      </c>
      <c r="Q13" s="125" t="s">
        <v>171</v>
      </c>
      <c r="R13" s="120" t="s">
        <v>161</v>
      </c>
    </row>
    <row r="14" spans="1:18" s="23" customFormat="1" ht="270" customHeight="1" x14ac:dyDescent="0.25">
      <c r="A14" s="83">
        <v>777</v>
      </c>
      <c r="B14" s="16" t="s">
        <v>40</v>
      </c>
      <c r="C14" s="39" t="s">
        <v>46</v>
      </c>
      <c r="D14" s="83">
        <v>68</v>
      </c>
      <c r="E14" s="83">
        <v>100</v>
      </c>
      <c r="F14" s="111">
        <v>1</v>
      </c>
      <c r="G14" s="135" t="s">
        <v>189</v>
      </c>
      <c r="H14" s="28">
        <v>42825</v>
      </c>
      <c r="I14" s="83" t="s">
        <v>209</v>
      </c>
      <c r="J14" s="81">
        <v>34876000000</v>
      </c>
      <c r="K14" s="48">
        <v>0</v>
      </c>
      <c r="L14" s="49">
        <f>+K14+J14</f>
        <v>34876000000</v>
      </c>
      <c r="M14" s="131">
        <v>38275733292</v>
      </c>
      <c r="N14" s="147">
        <v>1</v>
      </c>
      <c r="O14" s="67">
        <v>1</v>
      </c>
      <c r="P14" s="45" t="s">
        <v>51</v>
      </c>
      <c r="Q14" s="140" t="s">
        <v>217</v>
      </c>
      <c r="R14" s="138" t="s">
        <v>218</v>
      </c>
    </row>
    <row r="15" spans="1:18" s="23" customFormat="1" ht="326.25" customHeight="1" x14ac:dyDescent="0.25">
      <c r="A15" s="83">
        <v>776</v>
      </c>
      <c r="B15" s="16" t="s">
        <v>110</v>
      </c>
      <c r="C15" s="39" t="s">
        <v>46</v>
      </c>
      <c r="D15" s="83">
        <v>120</v>
      </c>
      <c r="E15" s="83">
        <v>37</v>
      </c>
      <c r="F15" s="21">
        <f t="shared" si="0"/>
        <v>0.30833333333333335</v>
      </c>
      <c r="G15" s="135" t="s">
        <v>189</v>
      </c>
      <c r="H15" s="28">
        <v>42825</v>
      </c>
      <c r="I15" s="83" t="s">
        <v>209</v>
      </c>
      <c r="J15" s="81">
        <v>27510200516</v>
      </c>
      <c r="K15" s="81">
        <v>0</v>
      </c>
      <c r="L15" s="81">
        <f>+J15+K15</f>
        <v>27510200516</v>
      </c>
      <c r="M15" s="128">
        <v>7244024468</v>
      </c>
      <c r="N15" s="21">
        <f>+M15/L15</f>
        <v>0.26332139832230078</v>
      </c>
      <c r="O15" s="83"/>
      <c r="P15" s="45" t="s">
        <v>51</v>
      </c>
      <c r="Q15" s="140" t="s">
        <v>219</v>
      </c>
      <c r="R15" s="140" t="s">
        <v>220</v>
      </c>
    </row>
    <row r="16" spans="1:18" s="23" customFormat="1" ht="383.25" customHeight="1" x14ac:dyDescent="0.25">
      <c r="A16" s="83">
        <v>778</v>
      </c>
      <c r="B16" s="16" t="s">
        <v>41</v>
      </c>
      <c r="C16" s="39" t="s">
        <v>46</v>
      </c>
      <c r="D16" s="83">
        <v>4</v>
      </c>
      <c r="E16" s="83">
        <v>39</v>
      </c>
      <c r="F16" s="21">
        <v>1</v>
      </c>
      <c r="G16" s="135" t="s">
        <v>189</v>
      </c>
      <c r="H16" s="28">
        <v>42825</v>
      </c>
      <c r="I16" s="83" t="s">
        <v>124</v>
      </c>
      <c r="J16" s="48">
        <v>0</v>
      </c>
      <c r="K16" s="52">
        <v>76285714286</v>
      </c>
      <c r="L16" s="81">
        <f>+J16+K16</f>
        <v>76285714286</v>
      </c>
      <c r="M16" s="48">
        <v>72963848094</v>
      </c>
      <c r="N16" s="21">
        <f>+M16/L16</f>
        <v>0.95645493755821553</v>
      </c>
      <c r="O16" s="67">
        <v>2</v>
      </c>
      <c r="P16" s="45" t="s">
        <v>51</v>
      </c>
      <c r="Q16" s="125" t="s">
        <v>172</v>
      </c>
      <c r="R16" s="120" t="s">
        <v>201</v>
      </c>
    </row>
    <row r="17" spans="1:18" s="23" customFormat="1" ht="116.25" customHeight="1" x14ac:dyDescent="0.25">
      <c r="A17" s="51" t="s">
        <v>54</v>
      </c>
      <c r="B17" s="16" t="s">
        <v>42</v>
      </c>
      <c r="C17" s="39" t="s">
        <v>46</v>
      </c>
      <c r="D17" s="83">
        <v>2</v>
      </c>
      <c r="E17" s="83">
        <v>3</v>
      </c>
      <c r="F17" s="21">
        <v>1</v>
      </c>
      <c r="G17" s="135" t="s">
        <v>190</v>
      </c>
      <c r="H17" s="28">
        <v>42853</v>
      </c>
      <c r="I17" s="83" t="s">
        <v>124</v>
      </c>
      <c r="J17" s="48">
        <v>0</v>
      </c>
      <c r="K17" s="48">
        <v>492928673</v>
      </c>
      <c r="L17" s="81">
        <f>+J17+K17</f>
        <v>492928673</v>
      </c>
      <c r="M17" s="50">
        <f>+L17</f>
        <v>492928673</v>
      </c>
      <c r="N17" s="21">
        <f>+M17/L17</f>
        <v>1</v>
      </c>
      <c r="O17" s="83"/>
      <c r="P17" s="45" t="s">
        <v>51</v>
      </c>
      <c r="Q17" s="117" t="s">
        <v>162</v>
      </c>
      <c r="R17" s="120" t="s">
        <v>163</v>
      </c>
    </row>
    <row r="18" spans="1:18" s="23" customFormat="1" ht="132.75" customHeight="1" x14ac:dyDescent="0.25">
      <c r="A18" s="51" t="s">
        <v>54</v>
      </c>
      <c r="B18" s="16" t="s">
        <v>43</v>
      </c>
      <c r="C18" s="39" t="s">
        <v>46</v>
      </c>
      <c r="D18" s="83">
        <v>1</v>
      </c>
      <c r="E18" s="83">
        <v>1</v>
      </c>
      <c r="F18" s="21">
        <f t="shared" ref="F18:F21" si="1">+E18/D18</f>
        <v>1</v>
      </c>
      <c r="G18" s="135" t="s">
        <v>190</v>
      </c>
      <c r="H18" s="28">
        <v>42857</v>
      </c>
      <c r="I18" s="82" t="s">
        <v>124</v>
      </c>
      <c r="J18" s="48">
        <v>0</v>
      </c>
      <c r="K18" s="48">
        <v>755000000</v>
      </c>
      <c r="L18" s="81">
        <f>+J18+K18</f>
        <v>755000000</v>
      </c>
      <c r="M18" s="48">
        <v>666055600</v>
      </c>
      <c r="N18" s="21">
        <f>+M18/L18</f>
        <v>0.88219284768211925</v>
      </c>
      <c r="O18" s="83"/>
      <c r="P18" s="45" t="s">
        <v>51</v>
      </c>
      <c r="Q18" s="91" t="s">
        <v>128</v>
      </c>
      <c r="R18" s="120" t="s">
        <v>129</v>
      </c>
    </row>
    <row r="19" spans="1:18" s="23" customFormat="1" ht="183" customHeight="1" x14ac:dyDescent="0.25">
      <c r="A19" s="132" t="s">
        <v>185</v>
      </c>
      <c r="B19" s="16" t="s">
        <v>140</v>
      </c>
      <c r="C19" s="39" t="s">
        <v>141</v>
      </c>
      <c r="D19" s="83">
        <v>15</v>
      </c>
      <c r="E19" s="83">
        <v>0</v>
      </c>
      <c r="F19" s="21">
        <f t="shared" si="1"/>
        <v>0</v>
      </c>
      <c r="G19" s="135" t="s">
        <v>188</v>
      </c>
      <c r="H19" s="28" t="s">
        <v>142</v>
      </c>
      <c r="I19" s="89" t="s">
        <v>36</v>
      </c>
      <c r="J19" s="196" t="s">
        <v>53</v>
      </c>
      <c r="K19" s="196"/>
      <c r="L19" s="196"/>
      <c r="M19" s="197" t="s">
        <v>53</v>
      </c>
      <c r="N19" s="207"/>
      <c r="O19" s="67">
        <v>1</v>
      </c>
      <c r="P19" s="45" t="s">
        <v>51</v>
      </c>
      <c r="Q19" s="143" t="s">
        <v>269</v>
      </c>
      <c r="R19" s="120" t="s">
        <v>202</v>
      </c>
    </row>
    <row r="20" spans="1:18" s="23" customFormat="1" ht="182.25" customHeight="1" x14ac:dyDescent="0.25">
      <c r="A20" s="51">
        <v>781</v>
      </c>
      <c r="B20" s="16" t="s">
        <v>44</v>
      </c>
      <c r="C20" s="82" t="s">
        <v>48</v>
      </c>
      <c r="D20" s="41">
        <v>9100</v>
      </c>
      <c r="E20" s="41">
        <v>9555</v>
      </c>
      <c r="F20" s="43">
        <v>1</v>
      </c>
      <c r="G20" s="135" t="s">
        <v>188</v>
      </c>
      <c r="H20" s="97" t="s">
        <v>112</v>
      </c>
      <c r="I20" s="83" t="s">
        <v>36</v>
      </c>
      <c r="J20" s="196" t="s">
        <v>53</v>
      </c>
      <c r="K20" s="196"/>
      <c r="L20" s="196"/>
      <c r="M20" s="197" t="s">
        <v>53</v>
      </c>
      <c r="N20" s="207"/>
      <c r="O20" s="122"/>
      <c r="P20" s="45" t="s">
        <v>51</v>
      </c>
      <c r="Q20" s="117" t="s">
        <v>164</v>
      </c>
      <c r="R20" s="120" t="s">
        <v>221</v>
      </c>
    </row>
    <row r="21" spans="1:18" s="23" customFormat="1" ht="337.5" customHeight="1" x14ac:dyDescent="0.25">
      <c r="A21" s="83">
        <v>784</v>
      </c>
      <c r="B21" s="16" t="s">
        <v>125</v>
      </c>
      <c r="C21" s="16" t="s">
        <v>32</v>
      </c>
      <c r="D21" s="18">
        <v>200</v>
      </c>
      <c r="E21" s="83">
        <v>144</v>
      </c>
      <c r="F21" s="21">
        <f t="shared" si="1"/>
        <v>0.72</v>
      </c>
      <c r="G21" s="135" t="s">
        <v>188</v>
      </c>
      <c r="H21" s="98" t="s">
        <v>101</v>
      </c>
      <c r="I21" s="83" t="s">
        <v>209</v>
      </c>
      <c r="J21" s="37">
        <v>16800000000</v>
      </c>
      <c r="K21" s="37">
        <v>0</v>
      </c>
      <c r="L21" s="37">
        <f>+J21</f>
        <v>16800000000</v>
      </c>
      <c r="M21" s="50">
        <f>84000000*144</f>
        <v>12096000000</v>
      </c>
      <c r="N21" s="21">
        <f>+M21/L21</f>
        <v>0.72</v>
      </c>
      <c r="O21" s="67">
        <v>1</v>
      </c>
      <c r="P21" s="35" t="s">
        <v>51</v>
      </c>
      <c r="Q21" s="138" t="s">
        <v>203</v>
      </c>
      <c r="R21" s="120" t="s">
        <v>204</v>
      </c>
    </row>
    <row r="22" spans="1:18" s="23" customFormat="1" ht="147" customHeight="1" x14ac:dyDescent="0.25">
      <c r="A22" s="51" t="s">
        <v>54</v>
      </c>
      <c r="B22" s="16" t="s">
        <v>111</v>
      </c>
      <c r="C22" s="82" t="s">
        <v>46</v>
      </c>
      <c r="D22" s="41">
        <v>12</v>
      </c>
      <c r="E22" s="83">
        <v>3</v>
      </c>
      <c r="F22" s="121">
        <f>+E22/D22</f>
        <v>0.25</v>
      </c>
      <c r="G22" s="28" t="s">
        <v>191</v>
      </c>
      <c r="H22" s="96" t="s">
        <v>146</v>
      </c>
      <c r="I22" s="124" t="s">
        <v>124</v>
      </c>
      <c r="J22" s="84">
        <v>4000000000</v>
      </c>
      <c r="K22" s="84">
        <v>0</v>
      </c>
      <c r="L22" s="81">
        <f>+J22+K22</f>
        <v>4000000000</v>
      </c>
      <c r="M22" s="84">
        <v>600000000</v>
      </c>
      <c r="N22" s="121">
        <f>+M22/L22</f>
        <v>0.15</v>
      </c>
      <c r="O22" s="83"/>
      <c r="P22" s="45" t="s">
        <v>51</v>
      </c>
      <c r="Q22" s="125" t="s">
        <v>173</v>
      </c>
      <c r="R22" s="120" t="s">
        <v>174</v>
      </c>
    </row>
    <row r="23" spans="1:18" s="23" customFormat="1" ht="261.75" customHeight="1" x14ac:dyDescent="0.25">
      <c r="A23" s="51">
        <v>792</v>
      </c>
      <c r="B23" s="16" t="s">
        <v>41</v>
      </c>
      <c r="C23" s="105" t="s">
        <v>46</v>
      </c>
      <c r="D23" s="83">
        <v>4</v>
      </c>
      <c r="E23" s="83">
        <v>0</v>
      </c>
      <c r="F23" s="83">
        <f>+E23/D23</f>
        <v>0</v>
      </c>
      <c r="G23" s="97" t="s">
        <v>182</v>
      </c>
      <c r="H23" s="28" t="s">
        <v>175</v>
      </c>
      <c r="I23" s="83" t="s">
        <v>36</v>
      </c>
      <c r="J23" s="48">
        <v>0</v>
      </c>
      <c r="K23" s="52">
        <f>+K16</f>
        <v>76285714286</v>
      </c>
      <c r="L23" s="81">
        <f>+J23+K23</f>
        <v>76285714286</v>
      </c>
      <c r="M23" s="83">
        <v>0</v>
      </c>
      <c r="N23" s="50">
        <f>+M23/L23</f>
        <v>0</v>
      </c>
      <c r="O23" s="83"/>
      <c r="P23" s="45" t="s">
        <v>51</v>
      </c>
      <c r="Q23" s="126" t="s">
        <v>176</v>
      </c>
      <c r="R23" s="120" t="s">
        <v>177</v>
      </c>
    </row>
    <row r="24" spans="1:18" s="23" customFormat="1" ht="116.25" customHeight="1" x14ac:dyDescent="0.25">
      <c r="A24" s="83" t="s">
        <v>35</v>
      </c>
      <c r="B24" s="16" t="s">
        <v>45</v>
      </c>
      <c r="C24" s="42" t="s">
        <v>49</v>
      </c>
      <c r="D24" s="43">
        <v>1</v>
      </c>
      <c r="E24" s="43">
        <v>1</v>
      </c>
      <c r="F24" s="21">
        <f t="shared" si="0"/>
        <v>1</v>
      </c>
      <c r="G24" s="44" t="s">
        <v>50</v>
      </c>
      <c r="H24" s="83" t="s">
        <v>35</v>
      </c>
      <c r="I24" s="83" t="s">
        <v>36</v>
      </c>
      <c r="J24" s="196" t="s">
        <v>53</v>
      </c>
      <c r="K24" s="196"/>
      <c r="L24" s="196"/>
      <c r="M24" s="197" t="s">
        <v>53</v>
      </c>
      <c r="N24" s="207"/>
      <c r="O24" s="122"/>
      <c r="P24" s="35" t="s">
        <v>51</v>
      </c>
      <c r="Q24" s="138" t="s">
        <v>205</v>
      </c>
      <c r="R24" s="120" t="s">
        <v>206</v>
      </c>
    </row>
    <row r="25" spans="1:18" s="23" customFormat="1" x14ac:dyDescent="0.25">
      <c r="Q25" s="90"/>
      <c r="R25" s="90"/>
    </row>
    <row r="26" spans="1:18" s="23" customFormat="1" x14ac:dyDescent="0.25">
      <c r="Q26" s="90"/>
      <c r="R26" s="90"/>
    </row>
    <row r="27" spans="1:18" s="23" customFormat="1" x14ac:dyDescent="0.25">
      <c r="Q27" s="90"/>
      <c r="R27" s="90"/>
    </row>
    <row r="28" spans="1:18" s="23" customFormat="1" x14ac:dyDescent="0.25">
      <c r="Q28" s="90"/>
      <c r="R28" s="90"/>
    </row>
    <row r="29" spans="1:18" s="23" customFormat="1" x14ac:dyDescent="0.25">
      <c r="Q29" s="90"/>
      <c r="R29" s="90"/>
    </row>
    <row r="30" spans="1:18" s="23" customFormat="1" x14ac:dyDescent="0.25">
      <c r="Q30" s="90"/>
      <c r="R30" s="90"/>
    </row>
    <row r="31" spans="1:18" s="23" customFormat="1" x14ac:dyDescent="0.25">
      <c r="Q31" s="90"/>
      <c r="R31" s="90"/>
    </row>
    <row r="32" spans="1:18" s="23" customFormat="1" x14ac:dyDescent="0.25">
      <c r="Q32" s="90"/>
      <c r="R32" s="90"/>
    </row>
    <row r="33" spans="17:18" s="23" customFormat="1" x14ac:dyDescent="0.25">
      <c r="Q33" s="90"/>
      <c r="R33" s="90"/>
    </row>
    <row r="34" spans="17:18" s="23" customFormat="1" x14ac:dyDescent="0.25">
      <c r="Q34" s="90"/>
      <c r="R34" s="90"/>
    </row>
    <row r="35" spans="17:18" s="23" customFormat="1" x14ac:dyDescent="0.25">
      <c r="Q35" s="90"/>
      <c r="R35" s="90"/>
    </row>
    <row r="36" spans="17:18" s="23" customFormat="1" x14ac:dyDescent="0.25">
      <c r="Q36" s="90"/>
      <c r="R36" s="90"/>
    </row>
    <row r="37" spans="17:18" s="23" customFormat="1" x14ac:dyDescent="0.25">
      <c r="Q37" s="90"/>
      <c r="R37" s="90"/>
    </row>
    <row r="38" spans="17:18" s="23" customFormat="1" x14ac:dyDescent="0.25">
      <c r="Q38" s="90"/>
      <c r="R38" s="90"/>
    </row>
    <row r="39" spans="17:18" s="23" customFormat="1" x14ac:dyDescent="0.25">
      <c r="Q39" s="90"/>
      <c r="R39" s="90"/>
    </row>
    <row r="40" spans="17:18" s="23" customFormat="1" x14ac:dyDescent="0.25">
      <c r="Q40" s="90"/>
      <c r="R40" s="90"/>
    </row>
    <row r="41" spans="17:18" s="23" customFormat="1" x14ac:dyDescent="0.25">
      <c r="Q41" s="90"/>
      <c r="R41" s="90"/>
    </row>
    <row r="42" spans="17:18" s="23" customFormat="1" x14ac:dyDescent="0.25">
      <c r="Q42" s="90"/>
      <c r="R42" s="90"/>
    </row>
  </sheetData>
  <mergeCells count="31">
    <mergeCell ref="J24:L24"/>
    <mergeCell ref="J7:L7"/>
    <mergeCell ref="M7:M8"/>
    <mergeCell ref="N7:N8"/>
    <mergeCell ref="O7:O8"/>
    <mergeCell ref="J19:L19"/>
    <mergeCell ref="M19:N19"/>
    <mergeCell ref="M20:N20"/>
    <mergeCell ref="M13:N13"/>
    <mergeCell ref="M24:N24"/>
    <mergeCell ref="A1:C3"/>
    <mergeCell ref="D1:P3"/>
    <mergeCell ref="Q1:R1"/>
    <mergeCell ref="Q2:R2"/>
    <mergeCell ref="Q3:R3"/>
    <mergeCell ref="D4:R4"/>
    <mergeCell ref="J13:L13"/>
    <mergeCell ref="J20:L20"/>
    <mergeCell ref="A6:R6"/>
    <mergeCell ref="A7:A8"/>
    <mergeCell ref="B7:B8"/>
    <mergeCell ref="C7:C8"/>
    <mergeCell ref="D7:D8"/>
    <mergeCell ref="E7:E8"/>
    <mergeCell ref="F7:F8"/>
    <mergeCell ref="G7:G8"/>
    <mergeCell ref="H7:H8"/>
    <mergeCell ref="I7:I8"/>
    <mergeCell ref="R7:R8"/>
    <mergeCell ref="Q7:Q8"/>
    <mergeCell ref="P7:P8"/>
  </mergeCells>
  <printOptions horizontalCentered="1" verticalCentered="1"/>
  <pageMargins left="0.23622047244094491" right="0.23622047244094491" top="0.74803149606299213" bottom="0.74803149606299213" header="0.31496062992125984" footer="0.31496062992125984"/>
  <pageSetup scale="1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00B0F0"/>
    <pageSetUpPr fitToPage="1"/>
  </sheetPr>
  <dimension ref="A1:R23"/>
  <sheetViews>
    <sheetView topLeftCell="A22" zoomScale="70" zoomScaleNormal="70" zoomScalePageLayoutView="26" workbookViewId="0">
      <selection activeCell="M10" sqref="M10"/>
    </sheetView>
  </sheetViews>
  <sheetFormatPr baseColWidth="10" defaultColWidth="21" defaultRowHeight="15" x14ac:dyDescent="0.2"/>
  <cols>
    <col min="1" max="1" width="5.85546875" style="2" customWidth="1"/>
    <col min="2" max="2" width="51.28515625" style="2" customWidth="1"/>
    <col min="3" max="3" width="32.140625" style="2" customWidth="1"/>
    <col min="4" max="4" width="13.28515625" style="2" customWidth="1"/>
    <col min="5" max="5" width="17.5703125" style="2" customWidth="1"/>
    <col min="6" max="6" width="18" style="2" customWidth="1"/>
    <col min="7" max="7" width="21" style="2"/>
    <col min="8" max="8" width="18.28515625" style="2" customWidth="1"/>
    <col min="9" max="9" width="25.5703125" style="2" customWidth="1"/>
    <col min="10" max="10" width="21" style="2"/>
    <col min="11" max="12" width="23.5703125" style="2" customWidth="1"/>
    <col min="13" max="13" width="21" style="2"/>
    <col min="14" max="14" width="17.5703125" style="2" customWidth="1"/>
    <col min="15" max="15" width="9.7109375" style="2" customWidth="1"/>
    <col min="16" max="16" width="21" style="56"/>
    <col min="17" max="17" width="73.7109375" style="99" customWidth="1"/>
    <col min="18" max="18" width="61.28515625" style="99" customWidth="1"/>
    <col min="19" max="16384" width="21" style="2"/>
  </cols>
  <sheetData>
    <row r="1" spans="1:18" ht="21.75" customHeight="1" x14ac:dyDescent="0.2">
      <c r="A1" s="198"/>
      <c r="B1" s="199"/>
      <c r="C1" s="200"/>
      <c r="D1" s="153" t="s">
        <v>16</v>
      </c>
      <c r="E1" s="154"/>
      <c r="F1" s="154"/>
      <c r="G1" s="154"/>
      <c r="H1" s="154"/>
      <c r="I1" s="154"/>
      <c r="J1" s="154"/>
      <c r="K1" s="154"/>
      <c r="L1" s="154"/>
      <c r="M1" s="154"/>
      <c r="N1" s="154"/>
      <c r="O1" s="154"/>
      <c r="P1" s="155"/>
      <c r="Q1" s="159" t="s">
        <v>19</v>
      </c>
      <c r="R1" s="159"/>
    </row>
    <row r="2" spans="1:18" ht="21.75" customHeight="1" x14ac:dyDescent="0.2">
      <c r="A2" s="201"/>
      <c r="B2" s="202"/>
      <c r="C2" s="203"/>
      <c r="D2" s="153"/>
      <c r="E2" s="154"/>
      <c r="F2" s="154"/>
      <c r="G2" s="154"/>
      <c r="H2" s="154"/>
      <c r="I2" s="154"/>
      <c r="J2" s="154"/>
      <c r="K2" s="154"/>
      <c r="L2" s="154"/>
      <c r="M2" s="154"/>
      <c r="N2" s="154"/>
      <c r="O2" s="154"/>
      <c r="P2" s="155"/>
      <c r="Q2" s="159" t="s">
        <v>20</v>
      </c>
      <c r="R2" s="159"/>
    </row>
    <row r="3" spans="1:18" ht="21.75" customHeight="1" x14ac:dyDescent="0.2">
      <c r="A3" s="204"/>
      <c r="B3" s="205"/>
      <c r="C3" s="206"/>
      <c r="D3" s="153"/>
      <c r="E3" s="154"/>
      <c r="F3" s="154"/>
      <c r="G3" s="154"/>
      <c r="H3" s="154"/>
      <c r="I3" s="154"/>
      <c r="J3" s="154"/>
      <c r="K3" s="154"/>
      <c r="L3" s="154"/>
      <c r="M3" s="154"/>
      <c r="N3" s="154"/>
      <c r="O3" s="154"/>
      <c r="P3" s="155"/>
      <c r="Q3" s="159" t="s">
        <v>21</v>
      </c>
      <c r="R3" s="159"/>
    </row>
    <row r="4" spans="1:18" ht="22.15" customHeight="1" x14ac:dyDescent="0.2">
      <c r="A4" s="1"/>
      <c r="B4" s="1"/>
      <c r="C4" s="1"/>
      <c r="D4" s="156" t="s">
        <v>23</v>
      </c>
      <c r="E4" s="156"/>
      <c r="F4" s="156"/>
      <c r="G4" s="156"/>
      <c r="H4" s="156"/>
      <c r="I4" s="156"/>
      <c r="J4" s="156"/>
      <c r="K4" s="156"/>
      <c r="L4" s="156"/>
      <c r="M4" s="156"/>
      <c r="N4" s="156"/>
      <c r="O4" s="156"/>
      <c r="P4" s="156"/>
      <c r="Q4" s="156"/>
      <c r="R4" s="156"/>
    </row>
    <row r="5" spans="1:18" x14ac:dyDescent="0.2">
      <c r="A5" s="1"/>
      <c r="B5" s="1"/>
      <c r="C5" s="1"/>
      <c r="D5" s="1"/>
      <c r="E5" s="1"/>
      <c r="F5" s="1"/>
      <c r="G5" s="1"/>
      <c r="H5" s="1"/>
      <c r="I5" s="1"/>
      <c r="J5" s="1"/>
      <c r="K5" s="1"/>
      <c r="L5" s="1"/>
      <c r="M5" s="1"/>
    </row>
    <row r="6" spans="1:18" ht="21" customHeight="1" x14ac:dyDescent="0.2">
      <c r="A6" s="157" t="s">
        <v>55</v>
      </c>
      <c r="B6" s="221"/>
      <c r="C6" s="221"/>
      <c r="D6" s="221"/>
      <c r="E6" s="221"/>
      <c r="F6" s="221"/>
      <c r="G6" s="221"/>
      <c r="H6" s="221"/>
      <c r="I6" s="221"/>
      <c r="J6" s="221"/>
      <c r="K6" s="221"/>
      <c r="L6" s="221"/>
      <c r="M6" s="221"/>
      <c r="N6" s="221"/>
      <c r="O6" s="221"/>
      <c r="P6" s="221"/>
      <c r="Q6" s="221"/>
      <c r="R6" s="221"/>
    </row>
    <row r="7" spans="1:18" ht="28.9" customHeight="1" x14ac:dyDescent="0.2">
      <c r="A7" s="169" t="s">
        <v>0</v>
      </c>
      <c r="B7" s="169" t="s">
        <v>1</v>
      </c>
      <c r="C7" s="169" t="s">
        <v>2</v>
      </c>
      <c r="D7" s="169" t="s">
        <v>3</v>
      </c>
      <c r="E7" s="151" t="s">
        <v>4</v>
      </c>
      <c r="F7" s="151" t="s">
        <v>5</v>
      </c>
      <c r="G7" s="169" t="s">
        <v>22</v>
      </c>
      <c r="H7" s="151" t="s">
        <v>6</v>
      </c>
      <c r="I7" s="151" t="s">
        <v>268</v>
      </c>
      <c r="J7" s="171" t="s">
        <v>7</v>
      </c>
      <c r="K7" s="172"/>
      <c r="L7" s="173"/>
      <c r="M7" s="151" t="s">
        <v>8</v>
      </c>
      <c r="N7" s="151" t="s">
        <v>9</v>
      </c>
      <c r="O7" s="151" t="s">
        <v>10</v>
      </c>
      <c r="P7" s="169" t="s">
        <v>11</v>
      </c>
      <c r="Q7" s="208" t="s">
        <v>18</v>
      </c>
      <c r="R7" s="222" t="s">
        <v>17</v>
      </c>
    </row>
    <row r="8" spans="1:18" ht="23.45" customHeight="1" x14ac:dyDescent="0.2">
      <c r="A8" s="169"/>
      <c r="B8" s="169"/>
      <c r="C8" s="169"/>
      <c r="D8" s="169"/>
      <c r="E8" s="151"/>
      <c r="F8" s="151"/>
      <c r="G8" s="169"/>
      <c r="H8" s="151"/>
      <c r="I8" s="151"/>
      <c r="J8" s="3" t="s">
        <v>12</v>
      </c>
      <c r="K8" s="3" t="s">
        <v>13</v>
      </c>
      <c r="L8" s="3" t="s">
        <v>14</v>
      </c>
      <c r="M8" s="151"/>
      <c r="N8" s="151"/>
      <c r="O8" s="151"/>
      <c r="P8" s="169" t="s">
        <v>15</v>
      </c>
      <c r="Q8" s="208"/>
      <c r="R8" s="222"/>
    </row>
    <row r="9" spans="1:18" ht="187.5" customHeight="1" x14ac:dyDescent="0.2">
      <c r="A9" s="70" t="s">
        <v>54</v>
      </c>
      <c r="B9" s="15" t="s">
        <v>56</v>
      </c>
      <c r="C9" s="54" t="s">
        <v>66</v>
      </c>
      <c r="D9" s="54" t="s">
        <v>66</v>
      </c>
      <c r="E9" s="51" t="s">
        <v>54</v>
      </c>
      <c r="F9" s="83" t="s">
        <v>35</v>
      </c>
      <c r="G9" s="63" t="s">
        <v>50</v>
      </c>
      <c r="H9" s="47">
        <v>42736</v>
      </c>
      <c r="I9" s="83" t="s">
        <v>36</v>
      </c>
      <c r="J9" s="210" t="s">
        <v>66</v>
      </c>
      <c r="K9" s="210"/>
      <c r="L9" s="210"/>
      <c r="M9" s="210" t="s">
        <v>66</v>
      </c>
      <c r="N9" s="210"/>
      <c r="O9" s="57"/>
      <c r="P9" s="54" t="s">
        <v>72</v>
      </c>
      <c r="Q9" s="100" t="s">
        <v>222</v>
      </c>
      <c r="R9" s="120" t="s">
        <v>223</v>
      </c>
    </row>
    <row r="10" spans="1:18" ht="360" x14ac:dyDescent="0.2">
      <c r="A10" s="70" t="s">
        <v>54</v>
      </c>
      <c r="B10" s="14" t="s">
        <v>63</v>
      </c>
      <c r="C10" s="54" t="s">
        <v>69</v>
      </c>
      <c r="D10" s="54">
        <v>316</v>
      </c>
      <c r="E10" s="83">
        <v>298</v>
      </c>
      <c r="F10" s="21">
        <f>+E10/D10</f>
        <v>0.94303797468354433</v>
      </c>
      <c r="G10" s="71" t="s">
        <v>192</v>
      </c>
      <c r="H10" s="72" t="s">
        <v>184</v>
      </c>
      <c r="I10" s="83" t="s">
        <v>143</v>
      </c>
      <c r="J10" s="58">
        <v>0</v>
      </c>
      <c r="K10" s="58">
        <v>1588000000</v>
      </c>
      <c r="L10" s="37">
        <f>+J10+K10</f>
        <v>1588000000</v>
      </c>
      <c r="M10" s="127">
        <v>1581000000</v>
      </c>
      <c r="N10" s="111">
        <f>+M10/L10</f>
        <v>0.99559193954659952</v>
      </c>
      <c r="O10" s="67"/>
      <c r="P10" s="54" t="s">
        <v>72</v>
      </c>
      <c r="Q10" s="140" t="s">
        <v>224</v>
      </c>
      <c r="R10" s="120" t="s">
        <v>225</v>
      </c>
    </row>
    <row r="11" spans="1:18" ht="225" x14ac:dyDescent="0.2">
      <c r="A11" s="70" t="s">
        <v>35</v>
      </c>
      <c r="B11" s="14" t="s">
        <v>113</v>
      </c>
      <c r="C11" s="39" t="s">
        <v>114</v>
      </c>
      <c r="D11" s="39" t="s">
        <v>115</v>
      </c>
      <c r="E11" s="39" t="s">
        <v>226</v>
      </c>
      <c r="F11" s="39" t="s">
        <v>227</v>
      </c>
      <c r="G11" s="71" t="s">
        <v>189</v>
      </c>
      <c r="H11" s="72" t="s">
        <v>116</v>
      </c>
      <c r="I11" s="83" t="s">
        <v>36</v>
      </c>
      <c r="J11" s="217" t="s">
        <v>53</v>
      </c>
      <c r="K11" s="218"/>
      <c r="L11" s="219"/>
      <c r="M11" s="220" t="s">
        <v>53</v>
      </c>
      <c r="N11" s="220"/>
      <c r="O11" s="59"/>
      <c r="P11" s="54" t="s">
        <v>72</v>
      </c>
      <c r="Q11" s="100" t="s">
        <v>228</v>
      </c>
      <c r="R11" s="120" t="s">
        <v>229</v>
      </c>
    </row>
    <row r="12" spans="1:18" ht="345" x14ac:dyDescent="0.2">
      <c r="A12" s="51" t="s">
        <v>54</v>
      </c>
      <c r="B12" s="14" t="s">
        <v>64</v>
      </c>
      <c r="C12" s="15" t="s">
        <v>69</v>
      </c>
      <c r="D12" s="54">
        <v>1150</v>
      </c>
      <c r="E12" s="83">
        <v>1403</v>
      </c>
      <c r="F12" s="21">
        <f>+E12/D12</f>
        <v>1.22</v>
      </c>
      <c r="G12" s="69" t="s">
        <v>193</v>
      </c>
      <c r="H12" s="73" t="s">
        <v>117</v>
      </c>
      <c r="I12" s="83" t="s">
        <v>143</v>
      </c>
      <c r="J12" s="59">
        <v>0</v>
      </c>
      <c r="K12" s="59">
        <f>2059950000+4132000000</f>
        <v>6191950000</v>
      </c>
      <c r="L12" s="60">
        <f>+J12+K12</f>
        <v>6191950000</v>
      </c>
      <c r="M12" s="50">
        <f>+L12</f>
        <v>6191950000</v>
      </c>
      <c r="N12" s="21">
        <f>+M12/L12</f>
        <v>1</v>
      </c>
      <c r="O12" s="4"/>
      <c r="P12" s="54" t="s">
        <v>72</v>
      </c>
      <c r="Q12" s="140" t="s">
        <v>230</v>
      </c>
      <c r="R12" s="120" t="s">
        <v>231</v>
      </c>
    </row>
    <row r="13" spans="1:18" ht="333.75" customHeight="1" x14ac:dyDescent="0.2">
      <c r="A13" s="51" t="s">
        <v>54</v>
      </c>
      <c r="B13" s="14" t="s">
        <v>57</v>
      </c>
      <c r="C13" s="54" t="s">
        <v>67</v>
      </c>
      <c r="D13" s="54">
        <v>65</v>
      </c>
      <c r="E13" s="83">
        <v>39</v>
      </c>
      <c r="F13" s="111">
        <f>+E13/D13</f>
        <v>0.6</v>
      </c>
      <c r="G13" s="36" t="s">
        <v>189</v>
      </c>
      <c r="H13" s="47">
        <v>42789</v>
      </c>
      <c r="I13" s="83" t="s">
        <v>143</v>
      </c>
      <c r="J13" s="213" t="s">
        <v>73</v>
      </c>
      <c r="K13" s="214"/>
      <c r="L13" s="215"/>
      <c r="M13" s="184" t="s">
        <v>73</v>
      </c>
      <c r="N13" s="184"/>
      <c r="O13" s="78"/>
      <c r="P13" s="54" t="s">
        <v>72</v>
      </c>
      <c r="Q13" s="140" t="s">
        <v>234</v>
      </c>
      <c r="R13" s="120" t="s">
        <v>235</v>
      </c>
    </row>
    <row r="14" spans="1:18" ht="225" customHeight="1" x14ac:dyDescent="0.2">
      <c r="A14" s="83">
        <v>769</v>
      </c>
      <c r="B14" s="15" t="s">
        <v>58</v>
      </c>
      <c r="C14" s="54" t="s">
        <v>68</v>
      </c>
      <c r="D14" s="55">
        <v>1</v>
      </c>
      <c r="E14" s="74">
        <v>1</v>
      </c>
      <c r="F14" s="75">
        <f t="shared" ref="F14:F22" si="0">+E14/D14</f>
        <v>1</v>
      </c>
      <c r="G14" s="36" t="s">
        <v>189</v>
      </c>
      <c r="H14" s="47">
        <v>42825</v>
      </c>
      <c r="I14" s="83" t="s">
        <v>143</v>
      </c>
      <c r="J14" s="216" t="s">
        <v>74</v>
      </c>
      <c r="K14" s="216"/>
      <c r="L14" s="216"/>
      <c r="M14" s="211" t="s">
        <v>74</v>
      </c>
      <c r="N14" s="212"/>
      <c r="O14" s="68">
        <v>1</v>
      </c>
      <c r="P14" s="54" t="s">
        <v>72</v>
      </c>
      <c r="Q14" s="140" t="s">
        <v>236</v>
      </c>
      <c r="R14" s="120" t="s">
        <v>237</v>
      </c>
    </row>
    <row r="15" spans="1:18" ht="409.6" customHeight="1" x14ac:dyDescent="0.2">
      <c r="A15" s="83">
        <v>774</v>
      </c>
      <c r="B15" s="15" t="s">
        <v>59</v>
      </c>
      <c r="C15" s="54" t="s">
        <v>69</v>
      </c>
      <c r="D15" s="54">
        <v>110</v>
      </c>
      <c r="E15" s="83">
        <v>59</v>
      </c>
      <c r="F15" s="75">
        <f t="shared" si="0"/>
        <v>0.53636363636363638</v>
      </c>
      <c r="G15" s="36" t="s">
        <v>189</v>
      </c>
      <c r="H15" s="47">
        <v>42807</v>
      </c>
      <c r="I15" s="83" t="s">
        <v>143</v>
      </c>
      <c r="J15" s="58">
        <v>0</v>
      </c>
      <c r="K15" s="58">
        <v>3300000000</v>
      </c>
      <c r="L15" s="37">
        <f>+J15+K15</f>
        <v>3300000000</v>
      </c>
      <c r="M15" s="48">
        <v>1695791552</v>
      </c>
      <c r="N15" s="21">
        <f>+M15/L15</f>
        <v>0.51387622787878784</v>
      </c>
      <c r="O15" s="83"/>
      <c r="P15" s="54" t="s">
        <v>72</v>
      </c>
      <c r="Q15" s="125" t="s">
        <v>178</v>
      </c>
      <c r="R15" s="120" t="s">
        <v>179</v>
      </c>
    </row>
    <row r="16" spans="1:18" ht="176.25" customHeight="1" x14ac:dyDescent="0.2">
      <c r="A16" s="51" t="s">
        <v>35</v>
      </c>
      <c r="B16" s="53" t="s">
        <v>60</v>
      </c>
      <c r="C16" s="39" t="s">
        <v>69</v>
      </c>
      <c r="D16" s="39">
        <v>5</v>
      </c>
      <c r="E16" s="83">
        <v>5</v>
      </c>
      <c r="F16" s="21">
        <f>+E16/D16</f>
        <v>1</v>
      </c>
      <c r="G16" s="36" t="s">
        <v>189</v>
      </c>
      <c r="H16" s="47">
        <v>42817</v>
      </c>
      <c r="I16" s="83" t="s">
        <v>143</v>
      </c>
      <c r="J16" s="58">
        <v>0</v>
      </c>
      <c r="K16" s="58">
        <f>300000000+1360000000</f>
        <v>1660000000</v>
      </c>
      <c r="L16" s="58">
        <f>+J16+K16</f>
        <v>1660000000</v>
      </c>
      <c r="M16" s="48">
        <v>1354272060</v>
      </c>
      <c r="N16" s="111">
        <f>+M16/L16</f>
        <v>0.81582654216867467</v>
      </c>
      <c r="O16" s="4"/>
      <c r="P16" s="54" t="s">
        <v>72</v>
      </c>
      <c r="Q16" s="119" t="s">
        <v>180</v>
      </c>
      <c r="R16" s="120" t="s">
        <v>238</v>
      </c>
    </row>
    <row r="17" spans="1:18" ht="99" customHeight="1" x14ac:dyDescent="0.2">
      <c r="A17" s="26">
        <v>786</v>
      </c>
      <c r="B17" s="15" t="s">
        <v>61</v>
      </c>
      <c r="C17" s="54" t="s">
        <v>68</v>
      </c>
      <c r="D17" s="55">
        <v>1</v>
      </c>
      <c r="E17" s="75">
        <v>0</v>
      </c>
      <c r="F17" s="75">
        <f>+E17/D17</f>
        <v>0</v>
      </c>
      <c r="G17" s="27" t="s">
        <v>194</v>
      </c>
      <c r="H17" s="47">
        <v>42887</v>
      </c>
      <c r="I17" s="83" t="s">
        <v>143</v>
      </c>
      <c r="J17" s="209" t="s">
        <v>75</v>
      </c>
      <c r="K17" s="209"/>
      <c r="L17" s="209"/>
      <c r="M17" s="83"/>
      <c r="N17" s="50"/>
      <c r="O17" s="4"/>
      <c r="P17" s="54" t="s">
        <v>72</v>
      </c>
      <c r="Q17" s="140" t="s">
        <v>239</v>
      </c>
      <c r="R17" s="120" t="s">
        <v>165</v>
      </c>
    </row>
    <row r="18" spans="1:18" ht="60" x14ac:dyDescent="0.2">
      <c r="A18" s="83">
        <v>787</v>
      </c>
      <c r="B18" s="15" t="s">
        <v>148</v>
      </c>
      <c r="C18" s="54" t="s">
        <v>69</v>
      </c>
      <c r="D18" s="54">
        <v>13</v>
      </c>
      <c r="E18" s="83">
        <v>14</v>
      </c>
      <c r="F18" s="121">
        <v>1</v>
      </c>
      <c r="G18" s="27" t="s">
        <v>194</v>
      </c>
      <c r="H18" s="27" t="s">
        <v>118</v>
      </c>
      <c r="I18" s="83" t="s">
        <v>143</v>
      </c>
      <c r="J18" s="58">
        <v>0</v>
      </c>
      <c r="K18" s="58">
        <v>3500000000</v>
      </c>
      <c r="L18" s="37">
        <f t="shared" ref="L18:L23" si="1">+J18+K18</f>
        <v>3500000000</v>
      </c>
      <c r="M18" s="128">
        <v>3290917466</v>
      </c>
      <c r="N18" s="21">
        <f t="shared" ref="N18:N23" si="2">+M18/L18</f>
        <v>0.94026213314285711</v>
      </c>
      <c r="O18" s="4"/>
      <c r="P18" s="54" t="s">
        <v>72</v>
      </c>
      <c r="Q18" s="140" t="s">
        <v>240</v>
      </c>
      <c r="R18" s="120" t="s">
        <v>241</v>
      </c>
    </row>
    <row r="19" spans="1:18" ht="165" customHeight="1" x14ac:dyDescent="0.2">
      <c r="A19" s="83">
        <v>789</v>
      </c>
      <c r="B19" s="14" t="s">
        <v>149</v>
      </c>
      <c r="C19" s="54" t="s">
        <v>69</v>
      </c>
      <c r="D19" s="54">
        <v>7</v>
      </c>
      <c r="E19" s="83">
        <v>9</v>
      </c>
      <c r="F19" s="21">
        <v>1</v>
      </c>
      <c r="G19" s="27" t="s">
        <v>194</v>
      </c>
      <c r="H19" s="27" t="s">
        <v>118</v>
      </c>
      <c r="I19" s="83" t="s">
        <v>143</v>
      </c>
      <c r="J19" s="58">
        <v>0</v>
      </c>
      <c r="K19" s="58">
        <v>1500000000</v>
      </c>
      <c r="L19" s="37">
        <f t="shared" si="1"/>
        <v>1500000000</v>
      </c>
      <c r="M19" s="128">
        <v>1777498156</v>
      </c>
      <c r="N19" s="21">
        <v>1</v>
      </c>
      <c r="O19" s="4"/>
      <c r="P19" s="54" t="s">
        <v>72</v>
      </c>
      <c r="Q19" s="119" t="s">
        <v>166</v>
      </c>
      <c r="R19" s="120" t="s">
        <v>242</v>
      </c>
    </row>
    <row r="20" spans="1:18" ht="201" customHeight="1" x14ac:dyDescent="0.2">
      <c r="A20" s="83">
        <v>788</v>
      </c>
      <c r="B20" s="14" t="s">
        <v>119</v>
      </c>
      <c r="C20" s="54" t="s">
        <v>67</v>
      </c>
      <c r="D20" s="54">
        <v>12</v>
      </c>
      <c r="E20" s="83">
        <v>10</v>
      </c>
      <c r="F20" s="121">
        <f t="shared" si="0"/>
        <v>0.83333333333333337</v>
      </c>
      <c r="G20" s="27" t="s">
        <v>194</v>
      </c>
      <c r="H20" s="27" t="s">
        <v>118</v>
      </c>
      <c r="I20" s="83" t="s">
        <v>143</v>
      </c>
      <c r="J20" s="58">
        <v>0</v>
      </c>
      <c r="K20" s="58">
        <v>500000000</v>
      </c>
      <c r="L20" s="37">
        <f t="shared" si="1"/>
        <v>500000000</v>
      </c>
      <c r="M20" s="30">
        <v>295321380</v>
      </c>
      <c r="N20" s="21">
        <f t="shared" si="2"/>
        <v>0.59064276000000004</v>
      </c>
      <c r="O20" s="4"/>
      <c r="P20" s="54" t="s">
        <v>72</v>
      </c>
      <c r="Q20" s="140" t="s">
        <v>243</v>
      </c>
      <c r="R20" s="120" t="s">
        <v>244</v>
      </c>
    </row>
    <row r="21" spans="1:18" ht="90" x14ac:dyDescent="0.2">
      <c r="A21" s="83">
        <v>797</v>
      </c>
      <c r="B21" s="14" t="s">
        <v>62</v>
      </c>
      <c r="C21" s="54" t="s">
        <v>70</v>
      </c>
      <c r="D21" s="54">
        <v>200</v>
      </c>
      <c r="E21" s="83">
        <v>0</v>
      </c>
      <c r="F21" s="83">
        <f t="shared" si="0"/>
        <v>0</v>
      </c>
      <c r="G21" s="27" t="s">
        <v>181</v>
      </c>
      <c r="H21" s="72" t="s">
        <v>245</v>
      </c>
      <c r="I21" s="83" t="s">
        <v>36</v>
      </c>
      <c r="J21" s="58">
        <v>0</v>
      </c>
      <c r="K21" s="112">
        <v>1000019920</v>
      </c>
      <c r="L21" s="37">
        <f t="shared" si="1"/>
        <v>1000019920</v>
      </c>
      <c r="M21" s="83">
        <v>0</v>
      </c>
      <c r="N21" s="50">
        <f t="shared" si="2"/>
        <v>0</v>
      </c>
      <c r="O21" s="4"/>
      <c r="P21" s="54" t="s">
        <v>72</v>
      </c>
      <c r="Q21" s="140" t="s">
        <v>246</v>
      </c>
      <c r="R21" s="120" t="s">
        <v>247</v>
      </c>
    </row>
    <row r="22" spans="1:18" ht="384" customHeight="1" x14ac:dyDescent="0.2">
      <c r="A22" s="83">
        <v>793</v>
      </c>
      <c r="B22" s="53" t="s">
        <v>65</v>
      </c>
      <c r="C22" s="39" t="s">
        <v>67</v>
      </c>
      <c r="D22" s="39">
        <v>160</v>
      </c>
      <c r="E22" s="83">
        <v>0</v>
      </c>
      <c r="F22" s="83">
        <f t="shared" si="0"/>
        <v>0</v>
      </c>
      <c r="G22" s="27" t="s">
        <v>182</v>
      </c>
      <c r="H22" s="72" t="s">
        <v>71</v>
      </c>
      <c r="I22" s="83" t="s">
        <v>36</v>
      </c>
      <c r="J22" s="58">
        <v>0</v>
      </c>
      <c r="K22" s="58">
        <f>400000000+750000000</f>
        <v>1150000000</v>
      </c>
      <c r="L22" s="37">
        <f t="shared" si="1"/>
        <v>1150000000</v>
      </c>
      <c r="M22" s="50">
        <v>0</v>
      </c>
      <c r="N22" s="21">
        <f t="shared" si="2"/>
        <v>0</v>
      </c>
      <c r="O22" s="4"/>
      <c r="P22" s="54" t="s">
        <v>72</v>
      </c>
      <c r="Q22" s="140" t="s">
        <v>232</v>
      </c>
      <c r="R22" s="120" t="s">
        <v>233</v>
      </c>
    </row>
    <row r="23" spans="1:18" ht="409.5" customHeight="1" x14ac:dyDescent="0.2">
      <c r="A23" s="26" t="s">
        <v>35</v>
      </c>
      <c r="B23" s="53" t="s">
        <v>147</v>
      </c>
      <c r="C23" s="39" t="s">
        <v>69</v>
      </c>
      <c r="D23" s="39">
        <v>100</v>
      </c>
      <c r="E23" s="83">
        <v>180</v>
      </c>
      <c r="F23" s="21">
        <v>1</v>
      </c>
      <c r="G23" s="27" t="s">
        <v>182</v>
      </c>
      <c r="H23" s="72" t="s">
        <v>150</v>
      </c>
      <c r="I23" s="83" t="s">
        <v>143</v>
      </c>
      <c r="J23" s="59">
        <v>0</v>
      </c>
      <c r="K23" s="59">
        <v>516000000</v>
      </c>
      <c r="L23" s="60">
        <f t="shared" si="1"/>
        <v>516000000</v>
      </c>
      <c r="M23" s="48">
        <v>516000000</v>
      </c>
      <c r="N23" s="21">
        <f t="shared" si="2"/>
        <v>1</v>
      </c>
      <c r="O23" s="4"/>
      <c r="P23" s="54" t="s">
        <v>72</v>
      </c>
      <c r="Q23" s="138" t="s">
        <v>207</v>
      </c>
      <c r="R23" s="120" t="s">
        <v>208</v>
      </c>
    </row>
  </sheetData>
  <mergeCells count="32">
    <mergeCell ref="A6:R6"/>
    <mergeCell ref="A7:A8"/>
    <mergeCell ref="B7:B8"/>
    <mergeCell ref="C7:C8"/>
    <mergeCell ref="D7:D8"/>
    <mergeCell ref="E7:E8"/>
    <mergeCell ref="F7:F8"/>
    <mergeCell ref="G7:G8"/>
    <mergeCell ref="H7:H8"/>
    <mergeCell ref="I7:I8"/>
    <mergeCell ref="R7:R8"/>
    <mergeCell ref="J7:L7"/>
    <mergeCell ref="M7:M8"/>
    <mergeCell ref="N7:N8"/>
    <mergeCell ref="O7:O8"/>
    <mergeCell ref="P7:P8"/>
    <mergeCell ref="D4:R4"/>
    <mergeCell ref="A1:C3"/>
    <mergeCell ref="D1:P3"/>
    <mergeCell ref="Q1:R1"/>
    <mergeCell ref="Q2:R2"/>
    <mergeCell ref="Q3:R3"/>
    <mergeCell ref="Q7:Q8"/>
    <mergeCell ref="J17:L17"/>
    <mergeCell ref="M9:N9"/>
    <mergeCell ref="M13:N13"/>
    <mergeCell ref="M14:N14"/>
    <mergeCell ref="J13:L13"/>
    <mergeCell ref="J14:L14"/>
    <mergeCell ref="J9:L9"/>
    <mergeCell ref="J11:L11"/>
    <mergeCell ref="M11:N11"/>
  </mergeCells>
  <printOptions horizontalCentered="1" verticalCentered="1"/>
  <pageMargins left="0.25" right="0.25" top="0.75" bottom="0.75" header="0.3" footer="0.3"/>
  <pageSetup scale="16"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pageSetUpPr fitToPage="1"/>
  </sheetPr>
  <dimension ref="A1:R11"/>
  <sheetViews>
    <sheetView tabSelected="1" topLeftCell="A4" zoomScale="70" zoomScaleNormal="70" zoomScalePageLayoutView="28" workbookViewId="0">
      <selection activeCell="A9" sqref="A9"/>
    </sheetView>
  </sheetViews>
  <sheetFormatPr baseColWidth="10" defaultColWidth="21" defaultRowHeight="15" x14ac:dyDescent="0.2"/>
  <cols>
    <col min="1" max="1" width="6" style="2" customWidth="1"/>
    <col min="2" max="2" width="43.85546875" style="2" customWidth="1"/>
    <col min="3" max="3" width="22" style="2" customWidth="1"/>
    <col min="4" max="4" width="13.28515625" style="2" customWidth="1"/>
    <col min="5" max="5" width="17.5703125" style="2" customWidth="1"/>
    <col min="6" max="6" width="18" style="2" customWidth="1"/>
    <col min="7" max="7" width="21" style="2"/>
    <col min="8" max="8" width="22" style="2" customWidth="1"/>
    <col min="9" max="9" width="25.5703125" style="2" customWidth="1"/>
    <col min="10" max="11" width="21" style="2"/>
    <col min="12" max="12" width="20.85546875" style="2" customWidth="1"/>
    <col min="13" max="13" width="21" style="2"/>
    <col min="14" max="14" width="14.28515625" style="2" bestFit="1" customWidth="1"/>
    <col min="15" max="15" width="10.85546875" style="2" customWidth="1"/>
    <col min="16" max="16" width="21" style="2"/>
    <col min="17" max="17" width="67.7109375" style="99" customWidth="1"/>
    <col min="18" max="18" width="46.28515625" style="99" customWidth="1"/>
    <col min="19" max="16384" width="21" style="2"/>
  </cols>
  <sheetData>
    <row r="1" spans="1:18" ht="21.75" customHeight="1" x14ac:dyDescent="0.2">
      <c r="A1" s="198"/>
      <c r="B1" s="199"/>
      <c r="C1" s="200"/>
      <c r="D1" s="153" t="s">
        <v>16</v>
      </c>
      <c r="E1" s="154"/>
      <c r="F1" s="154"/>
      <c r="G1" s="154"/>
      <c r="H1" s="154"/>
      <c r="I1" s="154"/>
      <c r="J1" s="154"/>
      <c r="K1" s="154"/>
      <c r="L1" s="154"/>
      <c r="M1" s="154"/>
      <c r="N1" s="154"/>
      <c r="O1" s="154"/>
      <c r="P1" s="155"/>
      <c r="Q1" s="159" t="s">
        <v>19</v>
      </c>
      <c r="R1" s="159"/>
    </row>
    <row r="2" spans="1:18" ht="21.75" customHeight="1" x14ac:dyDescent="0.2">
      <c r="A2" s="201"/>
      <c r="B2" s="202"/>
      <c r="C2" s="203"/>
      <c r="D2" s="153"/>
      <c r="E2" s="154"/>
      <c r="F2" s="154"/>
      <c r="G2" s="154"/>
      <c r="H2" s="154"/>
      <c r="I2" s="154"/>
      <c r="J2" s="154"/>
      <c r="K2" s="154"/>
      <c r="L2" s="154"/>
      <c r="M2" s="154"/>
      <c r="N2" s="154"/>
      <c r="O2" s="154"/>
      <c r="P2" s="155"/>
      <c r="Q2" s="159" t="s">
        <v>20</v>
      </c>
      <c r="R2" s="159"/>
    </row>
    <row r="3" spans="1:18" ht="21.75" customHeight="1" x14ac:dyDescent="0.2">
      <c r="A3" s="204"/>
      <c r="B3" s="205"/>
      <c r="C3" s="206"/>
      <c r="D3" s="153"/>
      <c r="E3" s="154"/>
      <c r="F3" s="154"/>
      <c r="G3" s="154"/>
      <c r="H3" s="154"/>
      <c r="I3" s="154"/>
      <c r="J3" s="154"/>
      <c r="K3" s="154"/>
      <c r="L3" s="154"/>
      <c r="M3" s="154"/>
      <c r="N3" s="154"/>
      <c r="O3" s="154"/>
      <c r="P3" s="155"/>
      <c r="Q3" s="159" t="s">
        <v>21</v>
      </c>
      <c r="R3" s="159"/>
    </row>
    <row r="4" spans="1:18" ht="22.15" customHeight="1" x14ac:dyDescent="0.2">
      <c r="A4" s="1"/>
      <c r="B4" s="1"/>
      <c r="C4" s="1"/>
      <c r="D4" s="156" t="s">
        <v>23</v>
      </c>
      <c r="E4" s="156"/>
      <c r="F4" s="156"/>
      <c r="G4" s="156"/>
      <c r="H4" s="156"/>
      <c r="I4" s="156"/>
      <c r="J4" s="156"/>
      <c r="K4" s="156"/>
      <c r="L4" s="156"/>
      <c r="M4" s="156"/>
      <c r="N4" s="156"/>
      <c r="O4" s="156"/>
      <c r="P4" s="156"/>
      <c r="Q4" s="156"/>
      <c r="R4" s="156"/>
    </row>
    <row r="5" spans="1:18" x14ac:dyDescent="0.2">
      <c r="A5" s="1"/>
      <c r="B5" s="1"/>
      <c r="C5" s="1"/>
      <c r="D5" s="1"/>
      <c r="E5" s="1"/>
      <c r="F5" s="1"/>
      <c r="G5" s="1"/>
      <c r="H5" s="1"/>
      <c r="I5" s="1"/>
      <c r="J5" s="1"/>
      <c r="K5" s="1"/>
      <c r="L5" s="1"/>
      <c r="M5" s="1"/>
    </row>
    <row r="6" spans="1:18" ht="21" customHeight="1" x14ac:dyDescent="0.2">
      <c r="A6" s="223" t="s">
        <v>76</v>
      </c>
      <c r="B6" s="158"/>
      <c r="C6" s="158"/>
      <c r="D6" s="158"/>
      <c r="E6" s="158"/>
      <c r="F6" s="158"/>
      <c r="G6" s="158"/>
      <c r="H6" s="158"/>
      <c r="I6" s="158"/>
      <c r="J6" s="158"/>
      <c r="K6" s="158"/>
      <c r="L6" s="158"/>
      <c r="M6" s="158"/>
      <c r="N6" s="158"/>
      <c r="O6" s="158"/>
      <c r="P6" s="158"/>
      <c r="Q6" s="158"/>
      <c r="R6" s="158"/>
    </row>
    <row r="7" spans="1:18" ht="28.9" customHeight="1" x14ac:dyDescent="0.2">
      <c r="A7" s="169" t="s">
        <v>0</v>
      </c>
      <c r="B7" s="169" t="s">
        <v>1</v>
      </c>
      <c r="C7" s="169" t="s">
        <v>2</v>
      </c>
      <c r="D7" s="169" t="s">
        <v>3</v>
      </c>
      <c r="E7" s="151" t="s">
        <v>4</v>
      </c>
      <c r="F7" s="151" t="s">
        <v>5</v>
      </c>
      <c r="G7" s="169" t="s">
        <v>22</v>
      </c>
      <c r="H7" s="151" t="s">
        <v>6</v>
      </c>
      <c r="I7" s="151" t="s">
        <v>268</v>
      </c>
      <c r="J7" s="171" t="s">
        <v>7</v>
      </c>
      <c r="K7" s="172"/>
      <c r="L7" s="173"/>
      <c r="M7" s="151" t="s">
        <v>8</v>
      </c>
      <c r="N7" s="151" t="s">
        <v>9</v>
      </c>
      <c r="O7" s="151" t="s">
        <v>10</v>
      </c>
      <c r="P7" s="169" t="s">
        <v>11</v>
      </c>
      <c r="Q7" s="208" t="s">
        <v>18</v>
      </c>
      <c r="R7" s="222" t="s">
        <v>17</v>
      </c>
    </row>
    <row r="8" spans="1:18" ht="23.45" customHeight="1" x14ac:dyDescent="0.2">
      <c r="A8" s="169"/>
      <c r="B8" s="169"/>
      <c r="C8" s="169"/>
      <c r="D8" s="169"/>
      <c r="E8" s="151"/>
      <c r="F8" s="151"/>
      <c r="G8" s="169"/>
      <c r="H8" s="151"/>
      <c r="I8" s="151"/>
      <c r="J8" s="3" t="s">
        <v>12</v>
      </c>
      <c r="K8" s="3" t="s">
        <v>13</v>
      </c>
      <c r="L8" s="3" t="s">
        <v>14</v>
      </c>
      <c r="M8" s="151"/>
      <c r="N8" s="151"/>
      <c r="O8" s="151"/>
      <c r="P8" s="169" t="s">
        <v>15</v>
      </c>
      <c r="Q8" s="208"/>
      <c r="R8" s="222"/>
    </row>
    <row r="9" spans="1:18" ht="60" x14ac:dyDescent="0.2">
      <c r="A9" s="51" t="s">
        <v>54</v>
      </c>
      <c r="B9" s="61" t="s">
        <v>77</v>
      </c>
      <c r="C9" s="107" t="s">
        <v>152</v>
      </c>
      <c r="D9" s="83">
        <v>4</v>
      </c>
      <c r="E9" s="21">
        <v>0</v>
      </c>
      <c r="F9" s="21">
        <f>+E9/D9</f>
        <v>0</v>
      </c>
      <c r="G9" s="136" t="s">
        <v>189</v>
      </c>
      <c r="H9" s="28">
        <v>42804</v>
      </c>
      <c r="I9" s="83" t="s">
        <v>36</v>
      </c>
      <c r="J9" s="196" t="s">
        <v>53</v>
      </c>
      <c r="K9" s="196"/>
      <c r="L9" s="196"/>
      <c r="M9" s="197" t="s">
        <v>53</v>
      </c>
      <c r="N9" s="207"/>
      <c r="O9" s="122"/>
      <c r="P9" s="54" t="s">
        <v>81</v>
      </c>
      <c r="Q9" s="140" t="s">
        <v>248</v>
      </c>
      <c r="R9" s="120" t="s">
        <v>249</v>
      </c>
    </row>
    <row r="10" spans="1:18" ht="348.75" customHeight="1" x14ac:dyDescent="0.2">
      <c r="A10" s="83">
        <v>775</v>
      </c>
      <c r="B10" s="61" t="s">
        <v>78</v>
      </c>
      <c r="C10" s="54" t="s">
        <v>80</v>
      </c>
      <c r="D10" s="87">
        <v>280</v>
      </c>
      <c r="E10" s="83">
        <v>294</v>
      </c>
      <c r="F10" s="21">
        <v>1</v>
      </c>
      <c r="G10" s="136" t="s">
        <v>189</v>
      </c>
      <c r="H10" s="28">
        <v>42825</v>
      </c>
      <c r="I10" s="118" t="s">
        <v>209</v>
      </c>
      <c r="J10" s="85">
        <v>0</v>
      </c>
      <c r="K10" s="65">
        <v>4465000000</v>
      </c>
      <c r="L10" s="65">
        <f>+K10</f>
        <v>4465000000</v>
      </c>
      <c r="M10" s="48">
        <v>4684799448</v>
      </c>
      <c r="N10" s="21">
        <v>1</v>
      </c>
      <c r="O10" s="67">
        <v>1</v>
      </c>
      <c r="P10" s="54" t="s">
        <v>81</v>
      </c>
      <c r="Q10" s="140" t="s">
        <v>250</v>
      </c>
      <c r="R10" s="120" t="s">
        <v>183</v>
      </c>
    </row>
    <row r="11" spans="1:18" ht="360" x14ac:dyDescent="0.2">
      <c r="A11" s="83">
        <v>790</v>
      </c>
      <c r="B11" s="61" t="s">
        <v>79</v>
      </c>
      <c r="C11" s="54" t="s">
        <v>70</v>
      </c>
      <c r="D11" s="87">
        <v>17000</v>
      </c>
      <c r="E11" s="83">
        <v>0</v>
      </c>
      <c r="F11" s="83">
        <f>+E11/D11</f>
        <v>0</v>
      </c>
      <c r="G11" s="64" t="s">
        <v>195</v>
      </c>
      <c r="H11" s="64" t="s">
        <v>127</v>
      </c>
      <c r="I11" s="83" t="s">
        <v>123</v>
      </c>
      <c r="J11" s="48">
        <v>0</v>
      </c>
      <c r="K11" s="52">
        <v>1800000000</v>
      </c>
      <c r="L11" s="52">
        <f>+J11+K11</f>
        <v>1800000000</v>
      </c>
      <c r="M11" s="83">
        <v>0</v>
      </c>
      <c r="N11" s="50">
        <f>+M11/L11</f>
        <v>0</v>
      </c>
      <c r="O11" s="67">
        <v>1</v>
      </c>
      <c r="P11" s="87" t="s">
        <v>81</v>
      </c>
      <c r="Q11" s="140" t="s">
        <v>251</v>
      </c>
      <c r="R11" s="120" t="s">
        <v>252</v>
      </c>
    </row>
  </sheetData>
  <mergeCells count="25">
    <mergeCell ref="O7:O8"/>
    <mergeCell ref="P7:P8"/>
    <mergeCell ref="Q7:Q8"/>
    <mergeCell ref="D4:R4"/>
    <mergeCell ref="A1:C3"/>
    <mergeCell ref="D1:P3"/>
    <mergeCell ref="Q1:R1"/>
    <mergeCell ref="Q2:R2"/>
    <mergeCell ref="Q3:R3"/>
    <mergeCell ref="M9:N9"/>
    <mergeCell ref="J9:L9"/>
    <mergeCell ref="A6:R6"/>
    <mergeCell ref="A7:A8"/>
    <mergeCell ref="B7:B8"/>
    <mergeCell ref="C7:C8"/>
    <mergeCell ref="D7:D8"/>
    <mergeCell ref="E7:E8"/>
    <mergeCell ref="F7:F8"/>
    <mergeCell ref="G7:G8"/>
    <mergeCell ref="H7:H8"/>
    <mergeCell ref="I7:I8"/>
    <mergeCell ref="R7:R8"/>
    <mergeCell ref="J7:L7"/>
    <mergeCell ref="M7:M8"/>
    <mergeCell ref="N7:N8"/>
  </mergeCells>
  <printOptions horizontalCentered="1" verticalCentered="1"/>
  <pageMargins left="0.25" right="0.25" top="0.75" bottom="0.75" header="0.3" footer="0.3"/>
  <pageSetup scale="3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pageSetUpPr fitToPage="1"/>
  </sheetPr>
  <dimension ref="A1:R9"/>
  <sheetViews>
    <sheetView topLeftCell="A3" zoomScale="64" zoomScaleNormal="64" zoomScalePageLayoutView="41" workbookViewId="0">
      <selection activeCell="E9" sqref="E9"/>
    </sheetView>
  </sheetViews>
  <sheetFormatPr baseColWidth="10" defaultColWidth="21" defaultRowHeight="15" x14ac:dyDescent="0.2"/>
  <cols>
    <col min="1" max="1" width="6.140625" style="2" customWidth="1"/>
    <col min="2" max="2" width="21.28515625"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3.5703125" style="2" customWidth="1"/>
    <col min="17" max="17" width="88.140625" style="99" customWidth="1"/>
    <col min="18" max="18" width="56.42578125" style="99" customWidth="1"/>
    <col min="19" max="16384" width="21" style="2"/>
  </cols>
  <sheetData>
    <row r="1" spans="1:18" ht="21.75" customHeight="1" x14ac:dyDescent="0.2">
      <c r="A1" s="198"/>
      <c r="B1" s="199"/>
      <c r="C1" s="200"/>
      <c r="D1" s="153" t="s">
        <v>16</v>
      </c>
      <c r="E1" s="154"/>
      <c r="F1" s="154"/>
      <c r="G1" s="154"/>
      <c r="H1" s="154"/>
      <c r="I1" s="154"/>
      <c r="J1" s="154"/>
      <c r="K1" s="154"/>
      <c r="L1" s="154"/>
      <c r="M1" s="154"/>
      <c r="N1" s="154"/>
      <c r="O1" s="154"/>
      <c r="P1" s="155"/>
      <c r="Q1" s="159" t="s">
        <v>19</v>
      </c>
      <c r="R1" s="159"/>
    </row>
    <row r="2" spans="1:18" ht="21.75" customHeight="1" x14ac:dyDescent="0.2">
      <c r="A2" s="201"/>
      <c r="B2" s="202"/>
      <c r="C2" s="203"/>
      <c r="D2" s="153"/>
      <c r="E2" s="154"/>
      <c r="F2" s="154"/>
      <c r="G2" s="154"/>
      <c r="H2" s="154"/>
      <c r="I2" s="154"/>
      <c r="J2" s="154"/>
      <c r="K2" s="154"/>
      <c r="L2" s="154"/>
      <c r="M2" s="154"/>
      <c r="N2" s="154"/>
      <c r="O2" s="154"/>
      <c r="P2" s="155"/>
      <c r="Q2" s="159" t="s">
        <v>20</v>
      </c>
      <c r="R2" s="159"/>
    </row>
    <row r="3" spans="1:18" ht="21.75" customHeight="1" x14ac:dyDescent="0.2">
      <c r="A3" s="204"/>
      <c r="B3" s="205"/>
      <c r="C3" s="206"/>
      <c r="D3" s="153"/>
      <c r="E3" s="154"/>
      <c r="F3" s="154"/>
      <c r="G3" s="154"/>
      <c r="H3" s="154"/>
      <c r="I3" s="154"/>
      <c r="J3" s="154"/>
      <c r="K3" s="154"/>
      <c r="L3" s="154"/>
      <c r="M3" s="154"/>
      <c r="N3" s="154"/>
      <c r="O3" s="154"/>
      <c r="P3" s="155"/>
      <c r="Q3" s="159" t="s">
        <v>21</v>
      </c>
      <c r="R3" s="159"/>
    </row>
    <row r="4" spans="1:18" ht="22.15" customHeight="1" x14ac:dyDescent="0.2">
      <c r="A4" s="1"/>
      <c r="B4" s="1"/>
      <c r="C4" s="1"/>
      <c r="D4" s="156" t="s">
        <v>23</v>
      </c>
      <c r="E4" s="156"/>
      <c r="F4" s="156"/>
      <c r="G4" s="156"/>
      <c r="H4" s="156"/>
      <c r="I4" s="156"/>
      <c r="J4" s="156"/>
      <c r="K4" s="156"/>
      <c r="L4" s="156"/>
      <c r="M4" s="156"/>
      <c r="N4" s="156"/>
      <c r="O4" s="156"/>
      <c r="P4" s="156"/>
      <c r="Q4" s="156"/>
      <c r="R4" s="156"/>
    </row>
    <row r="5" spans="1:18" x14ac:dyDescent="0.2">
      <c r="A5" s="1"/>
      <c r="B5" s="1"/>
      <c r="C5" s="1"/>
      <c r="D5" s="1"/>
      <c r="E5" s="1"/>
      <c r="F5" s="1"/>
      <c r="G5" s="1"/>
      <c r="H5" s="1"/>
      <c r="I5" s="1"/>
      <c r="J5" s="1"/>
      <c r="K5" s="1"/>
      <c r="L5" s="1"/>
      <c r="M5" s="1"/>
    </row>
    <row r="6" spans="1:18" ht="21" customHeight="1" x14ac:dyDescent="0.2">
      <c r="A6" s="223" t="s">
        <v>82</v>
      </c>
      <c r="B6" s="158"/>
      <c r="C6" s="158"/>
      <c r="D6" s="158"/>
      <c r="E6" s="158"/>
      <c r="F6" s="158"/>
      <c r="G6" s="158"/>
      <c r="H6" s="158"/>
      <c r="I6" s="158"/>
      <c r="J6" s="158"/>
      <c r="K6" s="158"/>
      <c r="L6" s="158"/>
      <c r="M6" s="158"/>
      <c r="N6" s="158"/>
      <c r="O6" s="158"/>
      <c r="P6" s="158"/>
      <c r="Q6" s="158"/>
      <c r="R6" s="158"/>
    </row>
    <row r="7" spans="1:18" ht="28.9" customHeight="1" x14ac:dyDescent="0.2">
      <c r="A7" s="169" t="s">
        <v>0</v>
      </c>
      <c r="B7" s="169" t="s">
        <v>1</v>
      </c>
      <c r="C7" s="169" t="s">
        <v>2</v>
      </c>
      <c r="D7" s="169" t="s">
        <v>3</v>
      </c>
      <c r="E7" s="151" t="s">
        <v>4</v>
      </c>
      <c r="F7" s="151" t="s">
        <v>5</v>
      </c>
      <c r="G7" s="169" t="s">
        <v>22</v>
      </c>
      <c r="H7" s="151" t="s">
        <v>6</v>
      </c>
      <c r="I7" s="151" t="s">
        <v>268</v>
      </c>
      <c r="J7" s="171" t="s">
        <v>7</v>
      </c>
      <c r="K7" s="172"/>
      <c r="L7" s="173"/>
      <c r="M7" s="151" t="s">
        <v>8</v>
      </c>
      <c r="N7" s="151" t="s">
        <v>9</v>
      </c>
      <c r="O7" s="151" t="s">
        <v>10</v>
      </c>
      <c r="P7" s="169" t="s">
        <v>11</v>
      </c>
      <c r="Q7" s="208" t="s">
        <v>18</v>
      </c>
      <c r="R7" s="222" t="s">
        <v>17</v>
      </c>
    </row>
    <row r="8" spans="1:18" ht="23.45" customHeight="1" x14ac:dyDescent="0.2">
      <c r="A8" s="169"/>
      <c r="B8" s="169"/>
      <c r="C8" s="169"/>
      <c r="D8" s="169"/>
      <c r="E8" s="151"/>
      <c r="F8" s="151"/>
      <c r="G8" s="169"/>
      <c r="H8" s="151"/>
      <c r="I8" s="151"/>
      <c r="J8" s="3" t="s">
        <v>12</v>
      </c>
      <c r="K8" s="3" t="s">
        <v>13</v>
      </c>
      <c r="L8" s="3" t="s">
        <v>14</v>
      </c>
      <c r="M8" s="151"/>
      <c r="N8" s="151"/>
      <c r="O8" s="151"/>
      <c r="P8" s="169" t="s">
        <v>15</v>
      </c>
      <c r="Q8" s="208"/>
      <c r="R8" s="222"/>
    </row>
    <row r="9" spans="1:18" s="23" customFormat="1" ht="408.75" customHeight="1" x14ac:dyDescent="0.25">
      <c r="A9" s="83">
        <v>782</v>
      </c>
      <c r="B9" s="82" t="s">
        <v>83</v>
      </c>
      <c r="C9" s="54" t="s">
        <v>84</v>
      </c>
      <c r="D9" s="66">
        <v>64</v>
      </c>
      <c r="E9" s="83">
        <v>66</v>
      </c>
      <c r="F9" s="21">
        <v>1</v>
      </c>
      <c r="G9" s="136" t="s">
        <v>188</v>
      </c>
      <c r="H9" s="28">
        <v>42886</v>
      </c>
      <c r="I9" s="129" t="s">
        <v>143</v>
      </c>
      <c r="J9" s="48">
        <v>195000000</v>
      </c>
      <c r="K9" s="48">
        <v>308775345</v>
      </c>
      <c r="L9" s="50">
        <f>+K9+J9</f>
        <v>503775345</v>
      </c>
      <c r="M9" s="48">
        <v>469740000</v>
      </c>
      <c r="N9" s="21">
        <f>+M9/L9</f>
        <v>0.93243943885344371</v>
      </c>
      <c r="O9" s="83"/>
      <c r="P9" s="88" t="s">
        <v>85</v>
      </c>
      <c r="Q9" s="143" t="s">
        <v>253</v>
      </c>
      <c r="R9" s="101" t="s">
        <v>254</v>
      </c>
    </row>
  </sheetData>
  <mergeCells count="23">
    <mergeCell ref="A6:R6"/>
    <mergeCell ref="A7:A8"/>
    <mergeCell ref="B7:B8"/>
    <mergeCell ref="C7:C8"/>
    <mergeCell ref="D7:D8"/>
    <mergeCell ref="E7:E8"/>
    <mergeCell ref="F7:F8"/>
    <mergeCell ref="G7:G8"/>
    <mergeCell ref="H7:H8"/>
    <mergeCell ref="D4:R4"/>
    <mergeCell ref="A1:C3"/>
    <mergeCell ref="D1:P3"/>
    <mergeCell ref="Q1:R1"/>
    <mergeCell ref="Q2:R2"/>
    <mergeCell ref="Q3:R3"/>
    <mergeCell ref="I7:I8"/>
    <mergeCell ref="R7:R8"/>
    <mergeCell ref="J7:L7"/>
    <mergeCell ref="M7:M8"/>
    <mergeCell ref="N7:N8"/>
    <mergeCell ref="O7:O8"/>
    <mergeCell ref="P7:P8"/>
    <mergeCell ref="Q7:Q8"/>
  </mergeCells>
  <printOptions horizontalCentered="1" verticalCentered="1"/>
  <pageMargins left="0.70866141732283472" right="0.70866141732283472" top="0.74803149606299213" bottom="0.74803149606299213" header="0.31496062992125984" footer="0.31496062992125984"/>
  <pageSetup scale="2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1048576"/>
  <sheetViews>
    <sheetView zoomScale="64" zoomScaleNormal="64" zoomScalePageLayoutView="40" workbookViewId="0">
      <selection activeCell="I7" sqref="I7:I8"/>
    </sheetView>
  </sheetViews>
  <sheetFormatPr baseColWidth="10" defaultColWidth="21" defaultRowHeight="15" x14ac:dyDescent="0.2"/>
  <cols>
    <col min="1" max="1" width="6.140625" style="2" customWidth="1"/>
    <col min="2" max="2" width="37.140625"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3.5703125" style="2" customWidth="1"/>
    <col min="17" max="17" width="53.85546875" style="99" customWidth="1"/>
    <col min="18" max="18" width="56.42578125" style="99" customWidth="1"/>
    <col min="19" max="16384" width="21" style="2"/>
  </cols>
  <sheetData>
    <row r="1" spans="1:18" ht="21.75" customHeight="1" x14ac:dyDescent="0.2">
      <c r="A1" s="198"/>
      <c r="B1" s="199"/>
      <c r="C1" s="200"/>
      <c r="D1" s="153" t="s">
        <v>16</v>
      </c>
      <c r="E1" s="154"/>
      <c r="F1" s="154"/>
      <c r="G1" s="154"/>
      <c r="H1" s="154"/>
      <c r="I1" s="154"/>
      <c r="J1" s="154"/>
      <c r="K1" s="154"/>
      <c r="L1" s="154"/>
      <c r="M1" s="154"/>
      <c r="N1" s="154"/>
      <c r="O1" s="154"/>
      <c r="P1" s="155"/>
      <c r="Q1" s="159" t="s">
        <v>19</v>
      </c>
      <c r="R1" s="159"/>
    </row>
    <row r="2" spans="1:18" ht="21.75" customHeight="1" x14ac:dyDescent="0.2">
      <c r="A2" s="201"/>
      <c r="B2" s="202"/>
      <c r="C2" s="203"/>
      <c r="D2" s="153"/>
      <c r="E2" s="154"/>
      <c r="F2" s="154"/>
      <c r="G2" s="154"/>
      <c r="H2" s="154"/>
      <c r="I2" s="154"/>
      <c r="J2" s="154"/>
      <c r="K2" s="154"/>
      <c r="L2" s="154"/>
      <c r="M2" s="154"/>
      <c r="N2" s="154"/>
      <c r="O2" s="154"/>
      <c r="P2" s="155"/>
      <c r="Q2" s="159" t="s">
        <v>20</v>
      </c>
      <c r="R2" s="159"/>
    </row>
    <row r="3" spans="1:18" ht="21.75" customHeight="1" x14ac:dyDescent="0.2">
      <c r="A3" s="204"/>
      <c r="B3" s="205"/>
      <c r="C3" s="206"/>
      <c r="D3" s="153"/>
      <c r="E3" s="154"/>
      <c r="F3" s="154"/>
      <c r="G3" s="154"/>
      <c r="H3" s="154"/>
      <c r="I3" s="154"/>
      <c r="J3" s="154"/>
      <c r="K3" s="154"/>
      <c r="L3" s="154"/>
      <c r="M3" s="154"/>
      <c r="N3" s="154"/>
      <c r="O3" s="154"/>
      <c r="P3" s="155"/>
      <c r="Q3" s="159" t="s">
        <v>21</v>
      </c>
      <c r="R3" s="159"/>
    </row>
    <row r="4" spans="1:18" ht="22.15" customHeight="1" x14ac:dyDescent="0.2">
      <c r="A4" s="1"/>
      <c r="B4" s="1"/>
      <c r="C4" s="1"/>
      <c r="D4" s="156" t="s">
        <v>23</v>
      </c>
      <c r="E4" s="156"/>
      <c r="F4" s="156"/>
      <c r="G4" s="156"/>
      <c r="H4" s="156"/>
      <c r="I4" s="156"/>
      <c r="J4" s="156"/>
      <c r="K4" s="156"/>
      <c r="L4" s="156"/>
      <c r="M4" s="156"/>
      <c r="N4" s="156"/>
      <c r="O4" s="156"/>
      <c r="P4" s="156"/>
      <c r="Q4" s="156"/>
      <c r="R4" s="156"/>
    </row>
    <row r="5" spans="1:18" x14ac:dyDescent="0.2">
      <c r="A5" s="1"/>
      <c r="B5" s="1"/>
      <c r="C5" s="1"/>
      <c r="D5" s="1"/>
      <c r="E5" s="1"/>
      <c r="F5" s="1"/>
      <c r="G5" s="1"/>
      <c r="H5" s="1"/>
      <c r="I5" s="1"/>
      <c r="J5" s="1"/>
      <c r="K5" s="1"/>
      <c r="L5" s="1"/>
      <c r="M5" s="1"/>
    </row>
    <row r="6" spans="1:18" ht="21" customHeight="1" x14ac:dyDescent="0.2">
      <c r="A6" s="223" t="s">
        <v>153</v>
      </c>
      <c r="B6" s="158"/>
      <c r="C6" s="158"/>
      <c r="D6" s="158"/>
      <c r="E6" s="158"/>
      <c r="F6" s="158"/>
      <c r="G6" s="158"/>
      <c r="H6" s="158"/>
      <c r="I6" s="158"/>
      <c r="J6" s="158"/>
      <c r="K6" s="158"/>
      <c r="L6" s="158"/>
      <c r="M6" s="158"/>
      <c r="N6" s="158"/>
      <c r="O6" s="158"/>
      <c r="P6" s="158"/>
      <c r="Q6" s="158"/>
      <c r="R6" s="158"/>
    </row>
    <row r="7" spans="1:18" ht="28.9" customHeight="1" x14ac:dyDescent="0.2">
      <c r="A7" s="169" t="s">
        <v>0</v>
      </c>
      <c r="B7" s="169" t="s">
        <v>1</v>
      </c>
      <c r="C7" s="169" t="s">
        <v>2</v>
      </c>
      <c r="D7" s="169" t="s">
        <v>3</v>
      </c>
      <c r="E7" s="151" t="s">
        <v>4</v>
      </c>
      <c r="F7" s="151" t="s">
        <v>5</v>
      </c>
      <c r="G7" s="169" t="s">
        <v>22</v>
      </c>
      <c r="H7" s="151" t="s">
        <v>6</v>
      </c>
      <c r="I7" s="151" t="s">
        <v>268</v>
      </c>
      <c r="J7" s="171" t="s">
        <v>7</v>
      </c>
      <c r="K7" s="172"/>
      <c r="L7" s="173"/>
      <c r="M7" s="151" t="s">
        <v>8</v>
      </c>
      <c r="N7" s="151" t="s">
        <v>9</v>
      </c>
      <c r="O7" s="151" t="s">
        <v>10</v>
      </c>
      <c r="P7" s="169" t="s">
        <v>11</v>
      </c>
      <c r="Q7" s="208" t="s">
        <v>18</v>
      </c>
      <c r="R7" s="222" t="s">
        <v>17</v>
      </c>
    </row>
    <row r="8" spans="1:18" ht="23.45" customHeight="1" x14ac:dyDescent="0.2">
      <c r="A8" s="169"/>
      <c r="B8" s="169"/>
      <c r="C8" s="169"/>
      <c r="D8" s="169"/>
      <c r="E8" s="151"/>
      <c r="F8" s="151"/>
      <c r="G8" s="169"/>
      <c r="H8" s="151"/>
      <c r="I8" s="151"/>
      <c r="J8" s="3" t="s">
        <v>12</v>
      </c>
      <c r="K8" s="3" t="s">
        <v>13</v>
      </c>
      <c r="L8" s="3" t="s">
        <v>14</v>
      </c>
      <c r="M8" s="151"/>
      <c r="N8" s="151"/>
      <c r="O8" s="151"/>
      <c r="P8" s="169" t="s">
        <v>15</v>
      </c>
      <c r="Q8" s="208"/>
      <c r="R8" s="222"/>
    </row>
    <row r="9" spans="1:18" s="23" customFormat="1" ht="287.25" customHeight="1" x14ac:dyDescent="0.25">
      <c r="A9" s="83">
        <v>794</v>
      </c>
      <c r="B9" s="107" t="s">
        <v>155</v>
      </c>
      <c r="C9" s="54" t="s">
        <v>46</v>
      </c>
      <c r="D9" s="66">
        <v>12</v>
      </c>
      <c r="E9" s="83">
        <v>0</v>
      </c>
      <c r="F9" s="21">
        <f>+E9/D9</f>
        <v>0</v>
      </c>
      <c r="G9" s="113" t="s">
        <v>196</v>
      </c>
      <c r="H9" s="146" t="s">
        <v>256</v>
      </c>
      <c r="I9" s="83" t="s">
        <v>36</v>
      </c>
      <c r="J9" s="48">
        <v>0</v>
      </c>
      <c r="K9" s="114">
        <v>4632855458</v>
      </c>
      <c r="L9" s="115">
        <f>+K9</f>
        <v>4632855458</v>
      </c>
      <c r="M9" s="83">
        <v>0</v>
      </c>
      <c r="N9" s="50">
        <f>+M9/L9</f>
        <v>0</v>
      </c>
      <c r="O9" s="83"/>
      <c r="P9" s="110" t="s">
        <v>154</v>
      </c>
      <c r="Q9" s="143" t="s">
        <v>255</v>
      </c>
      <c r="R9" s="109" t="s">
        <v>257</v>
      </c>
    </row>
    <row r="10" spans="1:18" s="23" customFormat="1" ht="212.25" customHeight="1" x14ac:dyDescent="0.25">
      <c r="A10" s="83">
        <v>795</v>
      </c>
      <c r="B10" s="107" t="s">
        <v>156</v>
      </c>
      <c r="C10" s="54" t="s">
        <v>46</v>
      </c>
      <c r="D10" s="66">
        <v>12</v>
      </c>
      <c r="E10" s="83">
        <v>0</v>
      </c>
      <c r="F10" s="21">
        <f>+E10/D10</f>
        <v>0</v>
      </c>
      <c r="G10" s="113" t="s">
        <v>196</v>
      </c>
      <c r="H10" s="113" t="s">
        <v>196</v>
      </c>
      <c r="I10" s="83" t="s">
        <v>36</v>
      </c>
      <c r="J10" s="48">
        <v>0</v>
      </c>
      <c r="K10" s="114">
        <v>4701574808</v>
      </c>
      <c r="L10" s="115">
        <f>+K10</f>
        <v>4701574808</v>
      </c>
      <c r="M10" s="83">
        <v>0</v>
      </c>
      <c r="N10" s="50">
        <f>+M10/L10</f>
        <v>0</v>
      </c>
      <c r="O10" s="83"/>
      <c r="P10" s="110" t="s">
        <v>154</v>
      </c>
      <c r="Q10" s="143" t="s">
        <v>258</v>
      </c>
      <c r="R10" s="144" t="s">
        <v>257</v>
      </c>
    </row>
    <row r="1048576" spans="6:6" x14ac:dyDescent="0.2">
      <c r="F1048576" s="21"/>
    </row>
  </sheetData>
  <mergeCells count="23">
    <mergeCell ref="I7:I8"/>
    <mergeCell ref="R7:R8"/>
    <mergeCell ref="J7:L7"/>
    <mergeCell ref="M7:M8"/>
    <mergeCell ref="N7:N8"/>
    <mergeCell ref="O7:O8"/>
    <mergeCell ref="P7:P8"/>
    <mergeCell ref="Q7:Q8"/>
    <mergeCell ref="D4:R4"/>
    <mergeCell ref="A1:C3"/>
    <mergeCell ref="D1:P3"/>
    <mergeCell ref="Q1:R1"/>
    <mergeCell ref="Q2:R2"/>
    <mergeCell ref="Q3:R3"/>
    <mergeCell ref="A6:R6"/>
    <mergeCell ref="A7:A8"/>
    <mergeCell ref="B7:B8"/>
    <mergeCell ref="C7:C8"/>
    <mergeCell ref="D7:D8"/>
    <mergeCell ref="E7:E8"/>
    <mergeCell ref="F7:F8"/>
    <mergeCell ref="G7:G8"/>
    <mergeCell ref="H7:H8"/>
  </mergeCells>
  <printOptions horizontalCentered="1" verticalCentered="1"/>
  <pageMargins left="0.70866141732283472" right="0.70866141732283472" top="0.74803149606299213" bottom="0.74803149606299213" header="0.31496062992125984" footer="0.31496062992125984"/>
  <pageSetup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pageSetUpPr fitToPage="1"/>
  </sheetPr>
  <dimension ref="A1:R30"/>
  <sheetViews>
    <sheetView zoomScale="60" zoomScaleNormal="60" zoomScalePageLayoutView="30" workbookViewId="0">
      <selection activeCell="M22" sqref="M22:N22"/>
    </sheetView>
  </sheetViews>
  <sheetFormatPr baseColWidth="10" defaultColWidth="21" defaultRowHeight="15" x14ac:dyDescent="0.2"/>
  <cols>
    <col min="1" max="1" width="9.7109375" style="2" customWidth="1"/>
    <col min="2" max="2" width="39" style="2" customWidth="1"/>
    <col min="3" max="3" width="25.7109375" style="2" customWidth="1"/>
    <col min="4" max="4" width="13.28515625" style="2" customWidth="1"/>
    <col min="5" max="5" width="38.85546875" style="2" customWidth="1"/>
    <col min="6" max="6" width="40" style="2" customWidth="1"/>
    <col min="7" max="7" width="27.7109375" style="2" bestFit="1" customWidth="1"/>
    <col min="8" max="8" width="22.28515625" style="2" bestFit="1" customWidth="1"/>
    <col min="9" max="9" width="25.5703125" style="2" customWidth="1"/>
    <col min="10" max="10" width="21" style="2"/>
    <col min="11" max="11" width="27" style="2" customWidth="1"/>
    <col min="12" max="12" width="24" style="2" customWidth="1"/>
    <col min="13" max="13" width="26" style="2" customWidth="1"/>
    <col min="14" max="14" width="18.7109375" style="2" bestFit="1" customWidth="1"/>
    <col min="15" max="15" width="10.85546875" style="2" customWidth="1"/>
    <col min="16" max="16" width="25.28515625" style="2" customWidth="1"/>
    <col min="17" max="17" width="89.5703125" style="99" customWidth="1"/>
    <col min="18" max="18" width="69.85546875" style="99" customWidth="1"/>
    <col min="19" max="16384" width="21" style="2"/>
  </cols>
  <sheetData>
    <row r="1" spans="1:18" ht="21.75" customHeight="1" x14ac:dyDescent="0.2">
      <c r="A1" s="198"/>
      <c r="B1" s="199"/>
      <c r="C1" s="200"/>
      <c r="D1" s="153" t="s">
        <v>16</v>
      </c>
      <c r="E1" s="154"/>
      <c r="F1" s="154"/>
      <c r="G1" s="154"/>
      <c r="H1" s="154"/>
      <c r="I1" s="154"/>
      <c r="J1" s="154"/>
      <c r="K1" s="154"/>
      <c r="L1" s="154"/>
      <c r="M1" s="154"/>
      <c r="N1" s="154"/>
      <c r="O1" s="154"/>
      <c r="P1" s="155"/>
      <c r="Q1" s="159" t="s">
        <v>19</v>
      </c>
      <c r="R1" s="159"/>
    </row>
    <row r="2" spans="1:18" ht="21.75" customHeight="1" x14ac:dyDescent="0.2">
      <c r="A2" s="201"/>
      <c r="B2" s="202"/>
      <c r="C2" s="203"/>
      <c r="D2" s="153"/>
      <c r="E2" s="154"/>
      <c r="F2" s="154"/>
      <c r="G2" s="154"/>
      <c r="H2" s="154"/>
      <c r="I2" s="154"/>
      <c r="J2" s="154"/>
      <c r="K2" s="154"/>
      <c r="L2" s="154"/>
      <c r="M2" s="154"/>
      <c r="N2" s="154"/>
      <c r="O2" s="154"/>
      <c r="P2" s="155"/>
      <c r="Q2" s="159" t="s">
        <v>20</v>
      </c>
      <c r="R2" s="159"/>
    </row>
    <row r="3" spans="1:18" ht="21.75" customHeight="1" x14ac:dyDescent="0.2">
      <c r="A3" s="204"/>
      <c r="B3" s="205"/>
      <c r="C3" s="206"/>
      <c r="D3" s="153"/>
      <c r="E3" s="154"/>
      <c r="F3" s="154"/>
      <c r="G3" s="154"/>
      <c r="H3" s="154"/>
      <c r="I3" s="154"/>
      <c r="J3" s="154"/>
      <c r="K3" s="154"/>
      <c r="L3" s="154"/>
      <c r="M3" s="154"/>
      <c r="N3" s="154"/>
      <c r="O3" s="154"/>
      <c r="P3" s="155"/>
      <c r="Q3" s="159" t="s">
        <v>21</v>
      </c>
      <c r="R3" s="159"/>
    </row>
    <row r="4" spans="1:18" ht="22.15" customHeight="1" x14ac:dyDescent="0.2">
      <c r="A4" s="1"/>
      <c r="B4" s="1"/>
      <c r="C4" s="1"/>
      <c r="D4" s="156" t="s">
        <v>23</v>
      </c>
      <c r="E4" s="156"/>
      <c r="F4" s="156"/>
      <c r="G4" s="156"/>
      <c r="H4" s="156"/>
      <c r="I4" s="156"/>
      <c r="J4" s="156"/>
      <c r="K4" s="156"/>
      <c r="L4" s="156"/>
      <c r="M4" s="156"/>
      <c r="N4" s="156"/>
      <c r="O4" s="156"/>
      <c r="P4" s="156"/>
      <c r="Q4" s="156"/>
      <c r="R4" s="156"/>
    </row>
    <row r="5" spans="1:18" x14ac:dyDescent="0.2">
      <c r="A5" s="1"/>
      <c r="B5" s="1"/>
      <c r="C5" s="1"/>
      <c r="D5" s="1"/>
      <c r="E5" s="1"/>
      <c r="F5" s="1"/>
      <c r="G5" s="1"/>
      <c r="H5" s="1"/>
      <c r="I5" s="1"/>
      <c r="J5" s="1"/>
      <c r="K5" s="1"/>
      <c r="L5" s="1"/>
      <c r="M5" s="1"/>
    </row>
    <row r="6" spans="1:18" ht="21" customHeight="1" x14ac:dyDescent="0.2">
      <c r="A6" s="157" t="s">
        <v>99</v>
      </c>
      <c r="B6" s="221"/>
      <c r="C6" s="221"/>
      <c r="D6" s="221"/>
      <c r="E6" s="221"/>
      <c r="F6" s="221"/>
      <c r="G6" s="221"/>
      <c r="H6" s="221"/>
      <c r="I6" s="221"/>
      <c r="J6" s="221"/>
      <c r="K6" s="221"/>
      <c r="L6" s="221"/>
      <c r="M6" s="221"/>
      <c r="N6" s="221"/>
      <c r="O6" s="221"/>
      <c r="P6" s="221"/>
      <c r="Q6" s="221"/>
      <c r="R6" s="221"/>
    </row>
    <row r="7" spans="1:18" ht="28.9" customHeight="1" x14ac:dyDescent="0.2">
      <c r="A7" s="169" t="s">
        <v>0</v>
      </c>
      <c r="B7" s="169" t="s">
        <v>1</v>
      </c>
      <c r="C7" s="169" t="s">
        <v>2</v>
      </c>
      <c r="D7" s="169" t="s">
        <v>3</v>
      </c>
      <c r="E7" s="151" t="s">
        <v>4</v>
      </c>
      <c r="F7" s="151" t="s">
        <v>5</v>
      </c>
      <c r="G7" s="169" t="s">
        <v>22</v>
      </c>
      <c r="H7" s="151" t="s">
        <v>6</v>
      </c>
      <c r="I7" s="151" t="s">
        <v>268</v>
      </c>
      <c r="J7" s="171" t="s">
        <v>7</v>
      </c>
      <c r="K7" s="172"/>
      <c r="L7" s="173"/>
      <c r="M7" s="151" t="s">
        <v>8</v>
      </c>
      <c r="N7" s="151" t="s">
        <v>9</v>
      </c>
      <c r="O7" s="151" t="s">
        <v>10</v>
      </c>
      <c r="P7" s="169" t="s">
        <v>11</v>
      </c>
      <c r="Q7" s="208" t="s">
        <v>18</v>
      </c>
      <c r="R7" s="222" t="s">
        <v>17</v>
      </c>
    </row>
    <row r="8" spans="1:18" ht="23.45" customHeight="1" x14ac:dyDescent="0.2">
      <c r="A8" s="169"/>
      <c r="B8" s="169"/>
      <c r="C8" s="169"/>
      <c r="D8" s="169"/>
      <c r="E8" s="151"/>
      <c r="F8" s="151"/>
      <c r="G8" s="169"/>
      <c r="H8" s="151"/>
      <c r="I8" s="151"/>
      <c r="J8" s="3" t="s">
        <v>12</v>
      </c>
      <c r="K8" s="3" t="s">
        <v>13</v>
      </c>
      <c r="L8" s="3" t="s">
        <v>14</v>
      </c>
      <c r="M8" s="151"/>
      <c r="N8" s="151"/>
      <c r="O8" s="151"/>
      <c r="P8" s="169" t="s">
        <v>15</v>
      </c>
      <c r="Q8" s="208"/>
      <c r="R8" s="222"/>
    </row>
    <row r="9" spans="1:18" ht="87" customHeight="1" x14ac:dyDescent="0.2">
      <c r="A9" s="226">
        <v>751</v>
      </c>
      <c r="B9" s="227" t="s">
        <v>86</v>
      </c>
      <c r="C9" s="237" t="s">
        <v>30</v>
      </c>
      <c r="D9" s="231">
        <v>28</v>
      </c>
      <c r="E9" s="189">
        <v>25</v>
      </c>
      <c r="F9" s="245">
        <f>+E9/D9</f>
        <v>0.8928571428571429</v>
      </c>
      <c r="G9" s="247">
        <v>42699</v>
      </c>
      <c r="H9" s="247">
        <v>42699</v>
      </c>
      <c r="I9" s="189" t="s">
        <v>130</v>
      </c>
      <c r="J9" s="239">
        <v>0</v>
      </c>
      <c r="K9" s="241">
        <v>2597000000</v>
      </c>
      <c r="L9" s="241">
        <f>+K9</f>
        <v>2597000000</v>
      </c>
      <c r="M9" s="251">
        <f>1472000000+855000000</f>
        <v>2327000000</v>
      </c>
      <c r="N9" s="245">
        <f>+M9/L9</f>
        <v>0.89603388525221406</v>
      </c>
      <c r="O9" s="189"/>
      <c r="P9" s="235" t="s">
        <v>51</v>
      </c>
      <c r="Q9" s="244" t="s">
        <v>139</v>
      </c>
      <c r="R9" s="228" t="s">
        <v>131</v>
      </c>
    </row>
    <row r="10" spans="1:18" ht="48.75" customHeight="1" x14ac:dyDescent="0.2">
      <c r="A10" s="226"/>
      <c r="B10" s="227"/>
      <c r="C10" s="238"/>
      <c r="D10" s="232"/>
      <c r="E10" s="190"/>
      <c r="F10" s="246"/>
      <c r="G10" s="190"/>
      <c r="H10" s="190"/>
      <c r="I10" s="190"/>
      <c r="J10" s="240"/>
      <c r="K10" s="241"/>
      <c r="L10" s="241"/>
      <c r="M10" s="252"/>
      <c r="N10" s="246"/>
      <c r="O10" s="190"/>
      <c r="P10" s="235"/>
      <c r="Q10" s="175"/>
      <c r="R10" s="229"/>
    </row>
    <row r="11" spans="1:18" ht="100.5" customHeight="1" x14ac:dyDescent="0.2">
      <c r="A11" s="231">
        <v>752</v>
      </c>
      <c r="B11" s="228" t="s">
        <v>87</v>
      </c>
      <c r="C11" s="54" t="s">
        <v>31</v>
      </c>
      <c r="D11" s="87">
        <v>1</v>
      </c>
      <c r="E11" s="83">
        <v>2</v>
      </c>
      <c r="F11" s="248">
        <v>1</v>
      </c>
      <c r="G11" s="247">
        <v>42699</v>
      </c>
      <c r="H11" s="247">
        <v>42699</v>
      </c>
      <c r="I11" s="189" t="s">
        <v>130</v>
      </c>
      <c r="J11" s="242">
        <v>0</v>
      </c>
      <c r="K11" s="239">
        <v>979752400</v>
      </c>
      <c r="L11" s="239">
        <f>+K11</f>
        <v>979752400</v>
      </c>
      <c r="M11" s="251">
        <f>574000000+368000000</f>
        <v>942000000</v>
      </c>
      <c r="N11" s="224">
        <f>+M11/L11</f>
        <v>0.96146740747968573</v>
      </c>
      <c r="O11" s="253">
        <v>1</v>
      </c>
      <c r="P11" s="233" t="s">
        <v>51</v>
      </c>
      <c r="Q11" s="244" t="s">
        <v>139</v>
      </c>
      <c r="R11" s="228" t="s">
        <v>132</v>
      </c>
    </row>
    <row r="12" spans="1:18" ht="86.25" customHeight="1" x14ac:dyDescent="0.2">
      <c r="A12" s="232"/>
      <c r="B12" s="229"/>
      <c r="C12" s="54" t="s">
        <v>30</v>
      </c>
      <c r="D12" s="87">
        <v>4</v>
      </c>
      <c r="E12" s="83">
        <v>4</v>
      </c>
      <c r="F12" s="190"/>
      <c r="G12" s="190"/>
      <c r="H12" s="190"/>
      <c r="I12" s="190"/>
      <c r="J12" s="243"/>
      <c r="K12" s="240"/>
      <c r="L12" s="240"/>
      <c r="M12" s="252"/>
      <c r="N12" s="225"/>
      <c r="O12" s="254"/>
      <c r="P12" s="234"/>
      <c r="Q12" s="175"/>
      <c r="R12" s="229"/>
    </row>
    <row r="13" spans="1:18" ht="66.75" customHeight="1" x14ac:dyDescent="0.2">
      <c r="A13" s="226">
        <v>753</v>
      </c>
      <c r="B13" s="227" t="s">
        <v>88</v>
      </c>
      <c r="C13" s="54" t="s">
        <v>31</v>
      </c>
      <c r="D13" s="87">
        <v>10</v>
      </c>
      <c r="E13" s="83">
        <f>4+7</f>
        <v>11</v>
      </c>
      <c r="F13" s="248">
        <v>1</v>
      </c>
      <c r="G13" s="247">
        <v>42699</v>
      </c>
      <c r="H13" s="247">
        <v>42699</v>
      </c>
      <c r="I13" s="189" t="s">
        <v>130</v>
      </c>
      <c r="J13" s="239">
        <v>0</v>
      </c>
      <c r="K13" s="241">
        <v>6391192000</v>
      </c>
      <c r="L13" s="241">
        <f>+K13</f>
        <v>6391192000</v>
      </c>
      <c r="M13" s="251">
        <f>1376000000+576000000+1827000000</f>
        <v>3779000000</v>
      </c>
      <c r="N13" s="224">
        <f>+M13/L13</f>
        <v>0.5912825025441264</v>
      </c>
      <c r="O13" s="255"/>
      <c r="P13" s="235" t="s">
        <v>51</v>
      </c>
      <c r="Q13" s="244" t="s">
        <v>139</v>
      </c>
      <c r="R13" s="228" t="s">
        <v>133</v>
      </c>
    </row>
    <row r="14" spans="1:18" ht="66.75" customHeight="1" x14ac:dyDescent="0.2">
      <c r="A14" s="226"/>
      <c r="B14" s="227"/>
      <c r="C14" s="54" t="s">
        <v>30</v>
      </c>
      <c r="D14" s="87">
        <v>3</v>
      </c>
      <c r="E14" s="83">
        <v>4</v>
      </c>
      <c r="F14" s="190"/>
      <c r="G14" s="190"/>
      <c r="H14" s="190"/>
      <c r="I14" s="190"/>
      <c r="J14" s="240"/>
      <c r="K14" s="241"/>
      <c r="L14" s="241"/>
      <c r="M14" s="252"/>
      <c r="N14" s="225"/>
      <c r="O14" s="256"/>
      <c r="P14" s="235"/>
      <c r="Q14" s="175"/>
      <c r="R14" s="229"/>
    </row>
    <row r="15" spans="1:18" ht="91.5" customHeight="1" x14ac:dyDescent="0.2">
      <c r="A15" s="226">
        <v>754</v>
      </c>
      <c r="B15" s="227" t="s">
        <v>89</v>
      </c>
      <c r="C15" s="54" t="s">
        <v>31</v>
      </c>
      <c r="D15" s="87">
        <v>12</v>
      </c>
      <c r="E15" s="19">
        <v>4</v>
      </c>
      <c r="F15" s="249">
        <v>0.5161</v>
      </c>
      <c r="G15" s="247">
        <v>42699</v>
      </c>
      <c r="H15" s="247">
        <v>42699</v>
      </c>
      <c r="I15" s="189" t="s">
        <v>130</v>
      </c>
      <c r="J15" s="242">
        <v>0</v>
      </c>
      <c r="K15" s="241">
        <v>6510000000</v>
      </c>
      <c r="L15" s="241">
        <f>+K15</f>
        <v>6510000000</v>
      </c>
      <c r="M15" s="257">
        <f>1107000000+255000000+676000000+736000000</f>
        <v>2774000000</v>
      </c>
      <c r="N15" s="224">
        <f>+M15/L15</f>
        <v>0.42611367127496158</v>
      </c>
      <c r="O15" s="253">
        <v>1</v>
      </c>
      <c r="P15" s="236" t="s">
        <v>51</v>
      </c>
      <c r="Q15" s="244" t="s">
        <v>259</v>
      </c>
      <c r="R15" s="228" t="s">
        <v>260</v>
      </c>
    </row>
    <row r="16" spans="1:18" ht="91.5" customHeight="1" x14ac:dyDescent="0.2">
      <c r="A16" s="226"/>
      <c r="B16" s="227"/>
      <c r="C16" s="54" t="s">
        <v>30</v>
      </c>
      <c r="D16" s="87">
        <v>19</v>
      </c>
      <c r="E16" s="19">
        <v>12</v>
      </c>
      <c r="F16" s="250"/>
      <c r="G16" s="190"/>
      <c r="H16" s="190"/>
      <c r="I16" s="190"/>
      <c r="J16" s="243"/>
      <c r="K16" s="241"/>
      <c r="L16" s="241"/>
      <c r="M16" s="258"/>
      <c r="N16" s="225"/>
      <c r="O16" s="254"/>
      <c r="P16" s="236"/>
      <c r="Q16" s="175"/>
      <c r="R16" s="229"/>
    </row>
    <row r="17" spans="1:18" ht="158.25" customHeight="1" x14ac:dyDescent="0.2">
      <c r="A17" s="87">
        <v>755</v>
      </c>
      <c r="B17" s="101" t="s">
        <v>90</v>
      </c>
      <c r="C17" s="54" t="s">
        <v>31</v>
      </c>
      <c r="D17" s="87">
        <v>55</v>
      </c>
      <c r="E17" s="83">
        <f>34+19</f>
        <v>53</v>
      </c>
      <c r="F17" s="75">
        <f>53/55</f>
        <v>0.96363636363636362</v>
      </c>
      <c r="G17" s="44">
        <v>42699</v>
      </c>
      <c r="H17" s="44">
        <v>42699</v>
      </c>
      <c r="I17" s="83" t="s">
        <v>130</v>
      </c>
      <c r="J17" s="84">
        <v>0</v>
      </c>
      <c r="K17" s="86">
        <v>14060640000</v>
      </c>
      <c r="L17" s="86">
        <f>+K17</f>
        <v>14060640000</v>
      </c>
      <c r="M17" s="48">
        <v>13549344000</v>
      </c>
      <c r="N17" s="21">
        <f>+M17/L17</f>
        <v>0.96363636363636362</v>
      </c>
      <c r="O17" s="67">
        <v>1</v>
      </c>
      <c r="P17" s="98" t="s">
        <v>51</v>
      </c>
      <c r="Q17" s="91" t="s">
        <v>139</v>
      </c>
      <c r="R17" s="101" t="s">
        <v>134</v>
      </c>
    </row>
    <row r="18" spans="1:18" ht="47.25" customHeight="1" x14ac:dyDescent="0.2">
      <c r="A18" s="184">
        <v>771</v>
      </c>
      <c r="B18" s="230" t="s">
        <v>91</v>
      </c>
      <c r="C18" s="54" t="s">
        <v>31</v>
      </c>
      <c r="D18" s="54">
        <v>11</v>
      </c>
      <c r="E18" s="83">
        <v>11</v>
      </c>
      <c r="F18" s="248">
        <v>1</v>
      </c>
      <c r="G18" s="247">
        <v>42692</v>
      </c>
      <c r="H18" s="247">
        <v>42692</v>
      </c>
      <c r="I18" s="189" t="s">
        <v>130</v>
      </c>
      <c r="J18" s="196">
        <v>0</v>
      </c>
      <c r="K18" s="196">
        <f>9463736960</f>
        <v>9463736960</v>
      </c>
      <c r="L18" s="196">
        <f>+J18+K18</f>
        <v>9463736960</v>
      </c>
      <c r="M18" s="251">
        <f>1680696000+1802180000+5357344000</f>
        <v>8840220000</v>
      </c>
      <c r="N18" s="224">
        <f>+M18/L18</f>
        <v>0.93411514260852824</v>
      </c>
      <c r="O18" s="253"/>
      <c r="P18" s="236" t="s">
        <v>51</v>
      </c>
      <c r="Q18" s="244" t="s">
        <v>139</v>
      </c>
      <c r="R18" s="228" t="s">
        <v>135</v>
      </c>
    </row>
    <row r="19" spans="1:18" ht="47.25" customHeight="1" x14ac:dyDescent="0.2">
      <c r="A19" s="184"/>
      <c r="B19" s="230"/>
      <c r="C19" s="54" t="s">
        <v>30</v>
      </c>
      <c r="D19" s="54">
        <v>58</v>
      </c>
      <c r="E19" s="83">
        <v>58</v>
      </c>
      <c r="F19" s="190"/>
      <c r="G19" s="190"/>
      <c r="H19" s="190"/>
      <c r="I19" s="190"/>
      <c r="J19" s="196"/>
      <c r="K19" s="196"/>
      <c r="L19" s="196"/>
      <c r="M19" s="252"/>
      <c r="N19" s="225"/>
      <c r="O19" s="254"/>
      <c r="P19" s="236"/>
      <c r="Q19" s="175"/>
      <c r="R19" s="229"/>
    </row>
    <row r="20" spans="1:18" ht="54" customHeight="1" x14ac:dyDescent="0.2">
      <c r="A20" s="184">
        <v>772</v>
      </c>
      <c r="B20" s="174" t="s">
        <v>92</v>
      </c>
      <c r="C20" s="54" t="s">
        <v>31</v>
      </c>
      <c r="D20" s="54">
        <v>3</v>
      </c>
      <c r="E20" s="83">
        <v>4</v>
      </c>
      <c r="F20" s="248">
        <v>1</v>
      </c>
      <c r="G20" s="247">
        <v>42699</v>
      </c>
      <c r="H20" s="247">
        <v>42699</v>
      </c>
      <c r="I20" s="189" t="s">
        <v>130</v>
      </c>
      <c r="J20" s="196">
        <v>0</v>
      </c>
      <c r="K20" s="196">
        <v>1007312711</v>
      </c>
      <c r="L20" s="196">
        <f>+J20+K20</f>
        <v>1007312711</v>
      </c>
      <c r="M20" s="251">
        <f>824000000+412213446</f>
        <v>1236213446</v>
      </c>
      <c r="N20" s="224">
        <v>1</v>
      </c>
      <c r="O20" s="253"/>
      <c r="P20" s="236" t="s">
        <v>51</v>
      </c>
      <c r="Q20" s="244" t="s">
        <v>139</v>
      </c>
      <c r="R20" s="228" t="s">
        <v>261</v>
      </c>
    </row>
    <row r="21" spans="1:18" ht="54" customHeight="1" x14ac:dyDescent="0.2">
      <c r="A21" s="184"/>
      <c r="B21" s="175"/>
      <c r="C21" s="54" t="s">
        <v>30</v>
      </c>
      <c r="D21" s="54">
        <v>17</v>
      </c>
      <c r="E21" s="83">
        <v>18</v>
      </c>
      <c r="F21" s="190"/>
      <c r="G21" s="190"/>
      <c r="H21" s="190"/>
      <c r="I21" s="190"/>
      <c r="J21" s="196"/>
      <c r="K21" s="196"/>
      <c r="L21" s="196"/>
      <c r="M21" s="252"/>
      <c r="N21" s="225"/>
      <c r="O21" s="254"/>
      <c r="P21" s="236"/>
      <c r="Q21" s="175"/>
      <c r="R21" s="229"/>
    </row>
    <row r="22" spans="1:18" ht="117.75" customHeight="1" x14ac:dyDescent="0.2">
      <c r="A22" s="80">
        <v>768</v>
      </c>
      <c r="B22" s="92" t="s">
        <v>93</v>
      </c>
      <c r="C22" s="54" t="s">
        <v>98</v>
      </c>
      <c r="D22" s="54">
        <v>230</v>
      </c>
      <c r="E22" s="83">
        <v>244</v>
      </c>
      <c r="F22" s="21">
        <v>1</v>
      </c>
      <c r="G22" s="44">
        <v>42706</v>
      </c>
      <c r="H22" s="44">
        <v>42706</v>
      </c>
      <c r="I22" s="83" t="s">
        <v>167</v>
      </c>
      <c r="J22" s="196" t="s">
        <v>53</v>
      </c>
      <c r="K22" s="196"/>
      <c r="L22" s="196"/>
      <c r="M22" s="197" t="s">
        <v>53</v>
      </c>
      <c r="N22" s="207"/>
      <c r="O22" s="67">
        <v>1</v>
      </c>
      <c r="P22" s="54" t="s">
        <v>51</v>
      </c>
      <c r="Q22" s="119" t="s">
        <v>168</v>
      </c>
      <c r="R22" s="101" t="s">
        <v>169</v>
      </c>
    </row>
    <row r="23" spans="1:18" ht="120" customHeight="1" x14ac:dyDescent="0.2">
      <c r="A23" s="226">
        <v>766</v>
      </c>
      <c r="B23" s="174" t="s">
        <v>94</v>
      </c>
      <c r="C23" s="54" t="s">
        <v>31</v>
      </c>
      <c r="D23" s="54">
        <v>10</v>
      </c>
      <c r="E23" s="83">
        <v>1</v>
      </c>
      <c r="F23" s="224">
        <v>0.25</v>
      </c>
      <c r="G23" s="247">
        <v>42583</v>
      </c>
      <c r="H23" s="247">
        <v>42583</v>
      </c>
      <c r="I23" s="260" t="s">
        <v>130</v>
      </c>
      <c r="J23" s="242">
        <v>0</v>
      </c>
      <c r="K23" s="196">
        <f>7023292000-(67*22676000)</f>
        <v>5504000000</v>
      </c>
      <c r="L23" s="196">
        <f>+K23</f>
        <v>5504000000</v>
      </c>
      <c r="M23" s="196">
        <f>411000000+544000000</f>
        <v>955000000</v>
      </c>
      <c r="N23" s="262">
        <f>+M23/L23</f>
        <v>0.17351017441860464</v>
      </c>
      <c r="O23" s="253">
        <v>1</v>
      </c>
      <c r="P23" s="236" t="s">
        <v>51</v>
      </c>
      <c r="Q23" s="174" t="s">
        <v>262</v>
      </c>
      <c r="R23" s="228" t="s">
        <v>263</v>
      </c>
    </row>
    <row r="24" spans="1:18" ht="120" customHeight="1" x14ac:dyDescent="0.2">
      <c r="A24" s="226"/>
      <c r="B24" s="175"/>
      <c r="C24" s="54" t="s">
        <v>30</v>
      </c>
      <c r="D24" s="54">
        <v>10</v>
      </c>
      <c r="E24" s="83">
        <v>4</v>
      </c>
      <c r="F24" s="225">
        <v>0</v>
      </c>
      <c r="G24" s="259"/>
      <c r="H24" s="259"/>
      <c r="I24" s="261"/>
      <c r="J24" s="243"/>
      <c r="K24" s="196"/>
      <c r="L24" s="196"/>
      <c r="M24" s="196"/>
      <c r="N24" s="263"/>
      <c r="O24" s="254"/>
      <c r="P24" s="236"/>
      <c r="Q24" s="175"/>
      <c r="R24" s="229"/>
    </row>
    <row r="25" spans="1:18" ht="142.5" customHeight="1" x14ac:dyDescent="0.2">
      <c r="A25" s="80">
        <v>770</v>
      </c>
      <c r="B25" s="78" t="s">
        <v>95</v>
      </c>
      <c r="C25" s="54" t="s">
        <v>80</v>
      </c>
      <c r="D25" s="54">
        <v>325</v>
      </c>
      <c r="E25" s="83">
        <v>168</v>
      </c>
      <c r="F25" s="111">
        <f>+E25/D25</f>
        <v>0.51692307692307693</v>
      </c>
      <c r="G25" s="47">
        <v>42691</v>
      </c>
      <c r="H25" s="47">
        <v>42691</v>
      </c>
      <c r="I25" s="83" t="s">
        <v>130</v>
      </c>
      <c r="J25" s="84">
        <v>0</v>
      </c>
      <c r="K25" s="84">
        <v>1400000000</v>
      </c>
      <c r="L25" s="84">
        <v>1400000000</v>
      </c>
      <c r="M25" s="145">
        <v>743618736</v>
      </c>
      <c r="N25" s="130">
        <f>+M25/L25</f>
        <v>0.53115623999999995</v>
      </c>
      <c r="O25" s="4"/>
      <c r="P25" s="54" t="s">
        <v>81</v>
      </c>
      <c r="Q25" s="108" t="s">
        <v>151</v>
      </c>
      <c r="R25" s="143" t="s">
        <v>264</v>
      </c>
    </row>
    <row r="26" spans="1:18" ht="90" x14ac:dyDescent="0.2">
      <c r="A26" s="88">
        <v>759</v>
      </c>
      <c r="B26" s="101" t="s">
        <v>96</v>
      </c>
      <c r="C26" s="54" t="s">
        <v>84</v>
      </c>
      <c r="D26" s="54">
        <v>30</v>
      </c>
      <c r="E26" s="83">
        <v>6</v>
      </c>
      <c r="F26" s="21">
        <f>3/10</f>
        <v>0.3</v>
      </c>
      <c r="G26" s="47">
        <v>42506</v>
      </c>
      <c r="H26" s="47">
        <v>42506</v>
      </c>
      <c r="I26" s="83" t="s">
        <v>130</v>
      </c>
      <c r="J26" s="84">
        <v>0</v>
      </c>
      <c r="K26" s="84">
        <v>272000000</v>
      </c>
      <c r="L26" s="84">
        <f>+J26+K26</f>
        <v>272000000</v>
      </c>
      <c r="M26" s="49">
        <v>60000000</v>
      </c>
      <c r="N26" s="130">
        <f>+M26/L26</f>
        <v>0.22058823529411764</v>
      </c>
      <c r="O26" s="4"/>
      <c r="P26" s="54" t="s">
        <v>85</v>
      </c>
      <c r="Q26" s="91" t="s">
        <v>136</v>
      </c>
      <c r="R26" s="104" t="s">
        <v>265</v>
      </c>
    </row>
    <row r="27" spans="1:18" ht="408.75" customHeight="1" x14ac:dyDescent="0.2">
      <c r="A27" s="88" t="s">
        <v>35</v>
      </c>
      <c r="B27" s="102" t="s">
        <v>97</v>
      </c>
      <c r="C27" s="54" t="s">
        <v>67</v>
      </c>
      <c r="D27" s="54">
        <v>310</v>
      </c>
      <c r="E27" s="83">
        <v>595</v>
      </c>
      <c r="F27" s="21">
        <v>1</v>
      </c>
      <c r="G27" s="26" t="s">
        <v>100</v>
      </c>
      <c r="H27" s="26" t="s">
        <v>100</v>
      </c>
      <c r="I27" s="82" t="s">
        <v>130</v>
      </c>
      <c r="J27" s="84">
        <v>0</v>
      </c>
      <c r="K27" s="58">
        <f>900622800+2900000000</f>
        <v>3800622800</v>
      </c>
      <c r="L27" s="37">
        <f>+J27+K27</f>
        <v>3800622800</v>
      </c>
      <c r="M27" s="50">
        <f>+L27</f>
        <v>3800622800</v>
      </c>
      <c r="N27" s="21">
        <f>+M27/L27</f>
        <v>1</v>
      </c>
      <c r="O27" s="4"/>
      <c r="P27" s="54" t="s">
        <v>72</v>
      </c>
      <c r="Q27" s="143" t="s">
        <v>266</v>
      </c>
      <c r="R27" s="143" t="s">
        <v>267</v>
      </c>
    </row>
    <row r="28" spans="1:18" ht="15" customHeight="1" x14ac:dyDescent="0.2">
      <c r="R28" s="103"/>
    </row>
    <row r="29" spans="1:18" x14ac:dyDescent="0.2">
      <c r="R29" s="103"/>
    </row>
    <row r="30" spans="1:18" x14ac:dyDescent="0.2">
      <c r="R30" s="103"/>
    </row>
  </sheetData>
  <mergeCells count="133">
    <mergeCell ref="Q23:Q24"/>
    <mergeCell ref="R23:R24"/>
    <mergeCell ref="G23:G24"/>
    <mergeCell ref="H23:H24"/>
    <mergeCell ref="I23:I24"/>
    <mergeCell ref="I20:I21"/>
    <mergeCell ref="R20:R21"/>
    <mergeCell ref="Q20:Q21"/>
    <mergeCell ref="M22:N22"/>
    <mergeCell ref="M23:M24"/>
    <mergeCell ref="N23:N24"/>
    <mergeCell ref="O23:O24"/>
    <mergeCell ref="P23:P24"/>
    <mergeCell ref="P20:P21"/>
    <mergeCell ref="R11:R12"/>
    <mergeCell ref="Q11:Q12"/>
    <mergeCell ref="F13:F14"/>
    <mergeCell ref="G13:G14"/>
    <mergeCell ref="H13:H14"/>
    <mergeCell ref="I13:I14"/>
    <mergeCell ref="Q13:Q14"/>
    <mergeCell ref="R13:R14"/>
    <mergeCell ref="M20:M21"/>
    <mergeCell ref="N20:N21"/>
    <mergeCell ref="O20:O21"/>
    <mergeCell ref="M15:M16"/>
    <mergeCell ref="N15:N16"/>
    <mergeCell ref="O15:O16"/>
    <mergeCell ref="M18:M19"/>
    <mergeCell ref="N18:N19"/>
    <mergeCell ref="O18:O19"/>
    <mergeCell ref="Q15:Q16"/>
    <mergeCell ref="R15:R16"/>
    <mergeCell ref="G18:G19"/>
    <mergeCell ref="H18:H19"/>
    <mergeCell ref="I18:I19"/>
    <mergeCell ref="R18:R19"/>
    <mergeCell ref="Q18:Q19"/>
    <mergeCell ref="M13:M14"/>
    <mergeCell ref="N13:N14"/>
    <mergeCell ref="O13:O14"/>
    <mergeCell ref="M9:M10"/>
    <mergeCell ref="N9:N10"/>
    <mergeCell ref="O9:O10"/>
    <mergeCell ref="F20:F21"/>
    <mergeCell ref="G20:G21"/>
    <mergeCell ref="H20:H21"/>
    <mergeCell ref="H15:H16"/>
    <mergeCell ref="I15:I16"/>
    <mergeCell ref="F18:F19"/>
    <mergeCell ref="J15:J16"/>
    <mergeCell ref="K15:K16"/>
    <mergeCell ref="L15:L16"/>
    <mergeCell ref="J18:J19"/>
    <mergeCell ref="K18:K19"/>
    <mergeCell ref="L13:L14"/>
    <mergeCell ref="R9:R10"/>
    <mergeCell ref="J23:J24"/>
    <mergeCell ref="K23:K24"/>
    <mergeCell ref="L23:L24"/>
    <mergeCell ref="E9:E10"/>
    <mergeCell ref="F9:F10"/>
    <mergeCell ref="G9:G10"/>
    <mergeCell ref="H9:H10"/>
    <mergeCell ref="I9:I10"/>
    <mergeCell ref="F11:F12"/>
    <mergeCell ref="G11:G12"/>
    <mergeCell ref="H11:H12"/>
    <mergeCell ref="I11:I12"/>
    <mergeCell ref="F15:F16"/>
    <mergeCell ref="G15:G16"/>
    <mergeCell ref="L18:L19"/>
    <mergeCell ref="J20:J21"/>
    <mergeCell ref="K20:K21"/>
    <mergeCell ref="L20:L21"/>
    <mergeCell ref="J22:L22"/>
    <mergeCell ref="M11:M12"/>
    <mergeCell ref="N11:N12"/>
    <mergeCell ref="P9:P10"/>
    <mergeCell ref="O11:O12"/>
    <mergeCell ref="P11:P12"/>
    <mergeCell ref="P13:P14"/>
    <mergeCell ref="P15:P16"/>
    <mergeCell ref="P18:P19"/>
    <mergeCell ref="A6:R6"/>
    <mergeCell ref="A7:A8"/>
    <mergeCell ref="B7:B8"/>
    <mergeCell ref="C7:C8"/>
    <mergeCell ref="D7:D8"/>
    <mergeCell ref="E7:E8"/>
    <mergeCell ref="F7:F8"/>
    <mergeCell ref="G7:G8"/>
    <mergeCell ref="H7:H8"/>
    <mergeCell ref="C9:C10"/>
    <mergeCell ref="D9:D10"/>
    <mergeCell ref="J9:J10"/>
    <mergeCell ref="K9:K10"/>
    <mergeCell ref="L9:L10"/>
    <mergeCell ref="J11:J12"/>
    <mergeCell ref="K11:K12"/>
    <mergeCell ref="L11:L12"/>
    <mergeCell ref="J13:J14"/>
    <mergeCell ref="K13:K14"/>
    <mergeCell ref="Q9:Q10"/>
    <mergeCell ref="D4:R4"/>
    <mergeCell ref="A1:C3"/>
    <mergeCell ref="D1:P3"/>
    <mergeCell ref="Q1:R1"/>
    <mergeCell ref="Q2:R2"/>
    <mergeCell ref="Q3:R3"/>
    <mergeCell ref="I7:I8"/>
    <mergeCell ref="R7:R8"/>
    <mergeCell ref="J7:L7"/>
    <mergeCell ref="M7:M8"/>
    <mergeCell ref="N7:N8"/>
    <mergeCell ref="O7:O8"/>
    <mergeCell ref="P7:P8"/>
    <mergeCell ref="Q7:Q8"/>
    <mergeCell ref="F23:F24"/>
    <mergeCell ref="A20:A21"/>
    <mergeCell ref="A23:A24"/>
    <mergeCell ref="B9:B10"/>
    <mergeCell ref="B11:B12"/>
    <mergeCell ref="B13:B14"/>
    <mergeCell ref="B15:B16"/>
    <mergeCell ref="B18:B19"/>
    <mergeCell ref="B20:B21"/>
    <mergeCell ref="B23:B24"/>
    <mergeCell ref="A9:A10"/>
    <mergeCell ref="A11:A12"/>
    <mergeCell ref="A13:A14"/>
    <mergeCell ref="A15:A16"/>
    <mergeCell ref="A18:A19"/>
  </mergeCells>
  <printOptions horizontalCentered="1" verticalCentered="1"/>
  <pageMargins left="0.23622047244094491" right="0.23622047244094491" top="0.74803149606299213" bottom="0.74803149606299213" header="0.31496062992125984" footer="0.31496062992125984"/>
  <pageSetup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Portada</vt:lpstr>
      <vt:lpstr>CONVOCATORIAS FORMACION</vt:lpstr>
      <vt:lpstr>CONVOCATORIAS INVESTIGACION</vt:lpstr>
      <vt:lpstr>CONVOCATORIA INNOVACION</vt:lpstr>
      <vt:lpstr>CONVOCATORIA CULTURA</vt:lpstr>
      <vt:lpstr>CONVOCATORIAS INTERNACIONAL</vt:lpstr>
      <vt:lpstr>CONVOCATORIAS COLOMBIA BIO</vt:lpstr>
      <vt:lpstr>CONVOCATORIAS 2016-2017</vt:lpstr>
      <vt:lpstr>'CONVOCATORIA CULTURA'!Área_de_impresión</vt:lpstr>
      <vt:lpstr>'CONVOCATORIA INNOVACION'!Área_de_impresión</vt:lpstr>
      <vt:lpstr>'CONVOCATORIAS 2016-2017'!Área_de_impresión</vt:lpstr>
      <vt:lpstr>'CONVOCATORIAS COLOMBIA BIO'!Área_de_impresión</vt:lpstr>
      <vt:lpstr>'CONVOCATORIAS FORMACION'!Área_de_impresión</vt:lpstr>
      <vt:lpstr>'CONVOCATORIAS INTERNACIONAL'!Área_de_impresión</vt:lpstr>
      <vt:lpstr>'CONVOCATORIAS INVESTIGACION'!Área_de_impresión</vt:lpstr>
      <vt:lpstr>Portada!Área_de_impresión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Eduardo Pinzon Lopez</cp:lastModifiedBy>
  <cp:lastPrinted>2017-04-11T22:58:08Z</cp:lastPrinted>
  <dcterms:created xsi:type="dcterms:W3CDTF">2016-06-27T17:24:56Z</dcterms:created>
  <dcterms:modified xsi:type="dcterms:W3CDTF">2018-03-05T14:38:53Z</dcterms:modified>
</cp:coreProperties>
</file>