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1"/>
  </bookViews>
  <sheets>
    <sheet name="Portada" sheetId="1" r:id="rId1"/>
    <sheet name="Seguimiento PEI 4to trimestre" sheetId="2" r:id="rId2"/>
  </sheets>
  <definedNames>
    <definedName name="_xlnm.Print_Area" localSheetId="1">'Seguimiento PEI 4to trimestre'!$A$1:$X$31</definedName>
    <definedName name="_xlnm.Print_Titles" localSheetId="1">'Seguimiento PEI 4to trimestre'!$1:$8</definedName>
  </definedNames>
  <calcPr fullCalcOnLoad="1"/>
</workbook>
</file>

<file path=xl/sharedStrings.xml><?xml version="1.0" encoding="utf-8"?>
<sst xmlns="http://schemas.openxmlformats.org/spreadsheetml/2006/main" count="128" uniqueCount="83">
  <si>
    <t>I</t>
  </si>
  <si>
    <t>II</t>
  </si>
  <si>
    <t>III</t>
  </si>
  <si>
    <t>IV</t>
  </si>
  <si>
    <t xml:space="preserve">MATRIZ DE SEGUIMIENTO PLAN ESTRATÉGICO INSTITUCIONAL </t>
  </si>
  <si>
    <t>Objetivo estratégico</t>
  </si>
  <si>
    <t>Indicador Estratégico</t>
  </si>
  <si>
    <t>Frecuencia de medición</t>
  </si>
  <si>
    <t>Avance Trimestral **</t>
  </si>
  <si>
    <t>Meta cuatrienio</t>
  </si>
  <si>
    <t>Área responsable</t>
  </si>
  <si>
    <t>Meta
2015</t>
  </si>
  <si>
    <t>Meta
2016</t>
  </si>
  <si>
    <t>Meta
2017</t>
  </si>
  <si>
    <t>Meta
2018</t>
  </si>
  <si>
    <t>Mejorar la calidad y el impacto de la investigación y la transferencia de conocimiento y tecnología</t>
  </si>
  <si>
    <t>Becas para la formación de maestría y doctorado nacional y exterior financiados por Colciencias y otras entidades</t>
  </si>
  <si>
    <t xml:space="preserve">Artículos científicos publicados en revistas científicas especializadas por investigadores colombianos </t>
  </si>
  <si>
    <t>Trimestral</t>
  </si>
  <si>
    <t>N/A</t>
  </si>
  <si>
    <t>Promover el desarrollo tecnológico y la innovación como motor de crecimiento empresarial y del emprendimiento</t>
  </si>
  <si>
    <t>Empresas apoyadas en procesos de innovación por Colciencias</t>
  </si>
  <si>
    <t>Registros de patentes solicitadas por residentes en oficina nacional y PCT</t>
  </si>
  <si>
    <t xml:space="preserve">Licenciamientos tecnológicos </t>
  </si>
  <si>
    <t>Semestral</t>
  </si>
  <si>
    <t>Generar una cultura que valore y gestione el conocimiento y la innovación</t>
  </si>
  <si>
    <t>Personas sensibilizadas a través de estrategias enfocadas en el uso, apropiación y utilidad de la CTeI</t>
  </si>
  <si>
    <t>Niños y jóvenes apoyados en procesos de vocación científica y tecnológica</t>
  </si>
  <si>
    <t>Desarrollar un sistema e institucionalidad habilitante para la CTeI</t>
  </si>
  <si>
    <t>Porcentaje de asignación del cupo de inversión para deducción tributaria</t>
  </si>
  <si>
    <t>Ciudades con pacto por la innovación en ejecución</t>
  </si>
  <si>
    <t>Porcentaje de los recursos ejecutados a través del FFJC por entidades aportantes diferentes a Colciencias</t>
  </si>
  <si>
    <t>Desarrollar proyectos estratégicos y de impacto en CTeI a través de la articulación de recursos de la nación, los departamentos y otros actores</t>
  </si>
  <si>
    <t>Generar vínculos entre los actores del SNCTI y actores internacionales estratégicos</t>
  </si>
  <si>
    <t>Alianzas Estratégicas internacionales en términos de recursos y capital político</t>
  </si>
  <si>
    <t>Convertir a COLCIENCIAS en Ágil, Moderna y Transparente</t>
  </si>
  <si>
    <t xml:space="preserve">Índice Ágil, Transparente y Moderna (ATM) </t>
  </si>
  <si>
    <t>Propiciar condiciones para conocer valorar conservar y aprovechar nuestra biodiversidad</t>
  </si>
  <si>
    <t>Mensual</t>
  </si>
  <si>
    <t>Anual</t>
  </si>
  <si>
    <t>Resultado 2015</t>
  </si>
  <si>
    <t>Dirección de Fomento a la Investigación</t>
  </si>
  <si>
    <t>Dirección de Desarrollo Tecnológico e Innovación</t>
  </si>
  <si>
    <t>Dirección de Mentalidad y Cultura para la CTeI</t>
  </si>
  <si>
    <t>Subdirección General</t>
  </si>
  <si>
    <t>Dirección de Fomento a la Investigación
Dirección de Desarrollo Tecnológico e Innovación
Dirección de Mentalidad y Cultura para la CTeI</t>
  </si>
  <si>
    <t>Equipo de Gestión Territorial</t>
  </si>
  <si>
    <t>Línea de base</t>
  </si>
  <si>
    <t>Equipo de Internacionalización</t>
  </si>
  <si>
    <t>Dirección Administrativa y Financiera
Equipo de Comunicaciones
Secretaría General
Oficina de Control Interno
Oficina de TIC
Oficina Asesora de Planeación</t>
  </si>
  <si>
    <t>Dirección General</t>
  </si>
  <si>
    <t>Proyectos de investigación apoyados</t>
  </si>
  <si>
    <t>SEGUIMIENTO TRIMESTRAL PLAN ESTRATÉGICO INSTITUCIONAL 2015-2018</t>
  </si>
  <si>
    <t>Avance Meta Cuatrienio</t>
  </si>
  <si>
    <t>Nuevos registros de especies en el Global Biodiversity Information Facility (GBIF) aportadas por Colombia</t>
  </si>
  <si>
    <t>250.000
(2015</t>
  </si>
  <si>
    <t>Resultado 2016</t>
  </si>
  <si>
    <t xml:space="preserve">Avance Trimestral  2017 </t>
  </si>
  <si>
    <t>% de avance de la meta 2017</t>
  </si>
  <si>
    <t>% de avance de meta cuatrienio</t>
  </si>
  <si>
    <t>Observaciones de Seguimiento</t>
  </si>
  <si>
    <r>
      <rPr>
        <b/>
        <sz val="12"/>
        <color indexed="8"/>
        <rFont val="Segoe UI"/>
        <family val="2"/>
      </rPr>
      <t xml:space="preserve">CÓDIGO: </t>
    </r>
    <r>
      <rPr>
        <sz val="12"/>
        <color indexed="8"/>
        <rFont val="Segoe UI"/>
        <family val="2"/>
      </rPr>
      <t>G101PR01F14</t>
    </r>
  </si>
  <si>
    <r>
      <rPr>
        <b/>
        <sz val="12"/>
        <color indexed="8"/>
        <rFont val="Segoe UI"/>
        <family val="2"/>
      </rPr>
      <t>VERSIÓN:</t>
    </r>
    <r>
      <rPr>
        <sz val="12"/>
        <color indexed="8"/>
        <rFont val="Segoe UI"/>
        <family val="2"/>
      </rPr>
      <t xml:space="preserve"> 02</t>
    </r>
  </si>
  <si>
    <r>
      <rPr>
        <b/>
        <sz val="12"/>
        <color indexed="8"/>
        <rFont val="Segoe UI"/>
        <family val="2"/>
      </rPr>
      <t xml:space="preserve">FECHA: </t>
    </r>
    <r>
      <rPr>
        <sz val="12"/>
        <color indexed="8"/>
        <rFont val="Segoe UI"/>
        <family val="2"/>
      </rPr>
      <t>2017-11-01</t>
    </r>
  </si>
  <si>
    <t xml:space="preserve">
* Se declara el plan estratégico institucional como el mismo plan estratégico sectorial por ser Colciencias cabeza de sector y no tener instituciones o entidades adscritas
** Cifras acumuladas 
***N/A: No aplica. Refiere a que no se programa  meta para el trimestre</t>
  </si>
  <si>
    <t>Planes y acuerdos suscritos</t>
  </si>
  <si>
    <t>Última fecha de actualización: 31 de diciembre de 2017</t>
  </si>
  <si>
    <r>
      <t xml:space="preserve">A 31 de diciembre de 2017,  se entregaron un total de 2.078 becas de maestría y doctorado nacional y exterior, a través de los programas estratégicos "Formación de capital humano para la CTeI a nivel de Doctorado y Maestría"  y  "Articulación de oferta y demanda para recurso humano de alto nivel". Frente al resultado presentado, se determina el logro de   un 96% respecto a la meta fijada en la vigencia. A continuación se registran los resultados por programa estratégico:
</t>
    </r>
    <r>
      <rPr>
        <b/>
        <sz val="11"/>
        <color indexed="8"/>
        <rFont val="Segoe UI"/>
        <family val="2"/>
      </rPr>
      <t>Formación de capital humano para la CTeI</t>
    </r>
    <r>
      <rPr>
        <sz val="11"/>
        <color indexed="8"/>
        <rFont val="Segoe UI"/>
        <family val="2"/>
      </rPr>
      <t xml:space="preserve">
Para el período de enero a diciembre de 2017, se reportaron unt otal de 1.930 becas para la formacion de maestría y doctorado nacional y exterior, gracias a las iniciativas de Convocatoria Colfuturo, Fullbright, Doctorado Nacional y Exterior, Convocatorias Regionales y el Programa TIC.
* Frente del Programa Crédito Beca 2017 fueron publicados los resultados en la página web de Colfuturo. Como resultado se seleccionaron 1.292 candidatos distribuidos de la siguiente forma: 137 para doctorado y 1155 para maestría.
Al respecto de la convocatoria conjunta con Fulbright Colombia,  se comunicó el número de candidatos que aplicaron al programa resultando un total de 187.  A 31 de agosto de la vigencia, se entrevistaron un total de 80 candidatos que cumplieron con los requisitos a cabalidad. Los resultados definitivos fueron publicados een septiembre , logrando financiar un total de 40 candidatos, quienes  iniciarán el proceso de ubicación y preparación para admisión en universidades de Estados Unidos.
* Con relación a las convocatorias de doctorado financiadas por Colciencias, los resultados dan cuenta de 80 candidatos para apoyo de doctorado en el exterior (  6 de estos candidatos apoyados pertenecen a la población priorizada: afrocolombiana, raizal, palenquera, Indígena ROM y/o víctlmas del conflicto armado)  y 203  realizarán sus estudios en Colombia (28 candidatos población priorizada).
*Para el caso de las convocatorias de regiones (departamentos) se presentan los siguientes resultados:
- Convocatoria 751 departamento de Caquetá: elegibles apoyados en Maestría Nacional 25.
- Convocatoria 752 departamento de Guaviare: elegibles apoyados Maestría Nacional 4, Doctorado Nacional 2.
- Convocatoria 753 departamento de Norte de Santander:  4  becas asignadas para Maestría en el Exterior, 7 Doctorado Nacional, 4 Doctorado Exterior.
- Convocatoria 754 departamento de Putumayo: elegibles apoyados Maestría Nacional 8, Maestría Exterior 4, Doctorado Nacional 1, Doctorado Exterior 3. 
- Convocatoria 755 departamento de Tolima: elegibles apoyados en Doctorado Nacional 53.  
- Convocatoria 771 departamento de Santander: elegibles apoyados Maestría Nacional 58, Doctorado Nacional 6, Doctorado Exterior 5.
- Convocatoria 772 departamento de Sucre: elegibles apoyados Maestría Nacional 17, Doctorado Exterior 4.
- Convocatoria 779 departamento de Boyacá: 3 elegibles para Maestría Nacional y 26 elegibles de Doctorado Nacional. 
- Convocatoria 766 departamento del Cesar: 10 becas de Maestría Nacional. 2 becas de Doctorado Nacional.
Para efectos del indicador de becas se concertó con la Dirección de Desarrollo Tecnológico e Innovación el aporte de 53 becas de Maestría Nacional y 15 becas de Doctorado Nacional.
</t>
    </r>
    <r>
      <rPr>
        <b/>
        <sz val="11"/>
        <color indexed="8"/>
        <rFont val="Segoe UI"/>
        <family val="2"/>
      </rPr>
      <t>Articulación de oferta y demanda para recurso humano de alto nivel</t>
    </r>
    <r>
      <rPr>
        <sz val="11"/>
        <color indexed="8"/>
        <rFont val="Segoe UI"/>
        <family val="2"/>
      </rPr>
      <t xml:space="preserve">
En 2017 aportó a la meta estratégica,  la convocatoria "programa de Estancias Postdoctorales beneficiarios Colciencias 2017". En la primera fase de "Instituciones" se registraron un total de 240 doctores que cumplieron requisitos, a los cuales se invitó a participar en la socialización de la convocatoria. Como resultado de esta convocatoria se seleccionaron a 144 beneficiarios para desarrollar estancias posdoctorales en institucionesl del SNCTeI.
También raportó a meta los resultados de la "Invitación a presentar propuestas para la financiación de estancias de investigación en la Escuela Bloomberg de Salud Pública - Johns Hopkins University (JHU)", cuyo proceso dió cuenta  8 candidaturas, sobre las cuales Colciencias realizó la revisión de requisitos mínimos y envió al JHU para proceso de evaluación, reportando así un total de 5 candidatos seleccionados para entrevista. La escuela Bloomberg de Salud Pública seleccionó a 4 candidatos para desarrollar Estancias Posdoctorales de salud en esta importante escuela de formación, las cuales ya pasaron por el proceso de contratación. 
</t>
    </r>
    <r>
      <rPr>
        <b/>
        <sz val="11"/>
        <color indexed="8"/>
        <rFont val="Segoe UI"/>
        <family val="2"/>
      </rPr>
      <t>Conclusiones/Recomendaciones</t>
    </r>
    <r>
      <rPr>
        <sz val="11"/>
        <color indexed="8"/>
        <rFont val="Segoe UI"/>
        <family val="2"/>
      </rPr>
      <t xml:space="preserve">
El indicador tiene un cumplimiento del 96% de la meta establecida para el periodo.  Este comportamiento se dió principalmente a los resultados de las convocatorias de estancias posdoctorales, dado que de las 200 propuestas seleccionadas solamente fueron beneficiadas 144.
Teniendo en cuenta el rezago frente a la meta cuatrienio, se recomienda a la Dirección de Fomento a la Investigación implementar estrategias en 2018 que permitan cumplir tanto la meta para esta vigencia, como disminuir el rezago en el número de becas de años anteriores.</t>
    </r>
  </si>
  <si>
    <r>
      <rPr>
        <b/>
        <sz val="12"/>
        <color indexed="8"/>
        <rFont val="Segoe UI"/>
        <family val="2"/>
      </rPr>
      <t>Análisis cualitativo:</t>
    </r>
    <r>
      <rPr>
        <sz val="12"/>
        <color indexed="8"/>
        <rFont val="Segoe UI"/>
        <family val="2"/>
      </rPr>
      <t xml:space="preserve">
En 2017, entró en operación un nuevo proceso metodológico para el cálculo de los artículos, apoyado en SCImago Research Group, el cual incorpora una base de información más amplia de colombianos que hicieron publicaciones en revistas científicas especializadas. Con relación a la meta de 2017 , los resultados indican un 100% de cumplimiento con un total 9.555 artículos científicos publicados en revistas científicas especializadas por investigadores colombianos.  A continuación se presenta un balance por áreas de conocimiento de los artículos registrados. El 15% de total de los artículos está relacionado con Medicina,  el 10% con Ingeniería,  con el 8% Agricultura y Ciencias Biológicas, Ciencias de la Computación 7% , Ciencias Sociales 7% y con el 6% Física y Astronomía. 
Frente a convocatoria  de "Indexación de revistas de revistas especializadas en ciencia, tecnología e innovación – Publindex", los resultados evidenciaron la inscripción de 627 revistas científicas nacionales para participar en el proceso, de las cuales 585 obtuvieron aval institucional. En la fase II de evaluación, se registraron 583 revistas con aval institucional, de las cuales se se encontró que 73 se encuentran en los índices citacionales  ISI o SCOPUS (JCR o SJR). 
Finalmente, después de la verificación de impacto y el cálculo del nuevo indicador incorporado de medición de impacto para las publicaciones seriadas denominado “índice H5”,  se encontró que de las 333 revistas participantes en esta fase, un total de 246 resultaron clasificadas en las siguientes categorías A1= 1 revistas, A2=12 revistas, B=110 revistas y C=123 revistas. Esta clasificación de revistas se da de la siguiente forma por grandes áreas del conocimiento: Ciencias Agrícolas: 14 revistas, Ciencias Médicas y de la Salud: 33 revistas, Ciencias Naturales: 19 revistas, Ciencias Sociales: 110 revistas, Humanidades: 40 revistas, Ingeniería y Tecnología: 30 revistas, los departamentos con más aporte son: Bogotá 122 revistas, Antioquia: 45 revistas, Valle: 14 revistas, Atlántico: 13 revistas, Santander: 11 revistas.
</t>
    </r>
    <r>
      <rPr>
        <b/>
        <sz val="12"/>
        <color indexed="8"/>
        <rFont val="Segoe UI"/>
        <family val="2"/>
      </rPr>
      <t>Conclusiones / Recomendaciones:</t>
    </r>
    <r>
      <rPr>
        <sz val="12"/>
        <color indexed="8"/>
        <rFont val="Segoe UI"/>
        <family val="2"/>
      </rPr>
      <t xml:space="preserve">
A 31 de diciembre de 2017 la meta de artículos  se cumplió en un 100% El comportamiento a cierre de año fue favorable, teniendo en cuenta la concentración en el último trimestre de 2017en la publicación de artículos en revistas científicas especializadas por investigadores colombianos.</t>
    </r>
  </si>
  <si>
    <r>
      <rPr>
        <b/>
        <sz val="12"/>
        <color indexed="8"/>
        <rFont val="Segoe UI"/>
        <family val="2"/>
      </rPr>
      <t>Análisis cualitativo:</t>
    </r>
    <r>
      <rPr>
        <sz val="12"/>
        <color indexed="8"/>
        <rFont val="Segoe UI"/>
        <family val="2"/>
      </rPr>
      <t xml:space="preserve">
A 31 de diciembre, se registraron un total de 200 proyectos de investigación apoyados  distribuidos así:
a)  10  de la convocatoria de seguridad y defensa
b)  3 de la convocatoria recobro mejorado de hidrocarburos-EOR
c)  1 de la invitación de fuentes no convencionales de energía
d)  3 de la convocatoria de TIC en educación superior básica y media
e)  1 de la invitación en función pública
f) 1 de la convocatoria para financiación de proyectos en temas estratégicos 2017 Países CYTED temática de salud
g) 100  para la convocatoria para proyectos de ciencia, tecnología e innovación en salud – 2017
h) 3 de la invitación a presentar propuestas para la financiación de programas de investigación en ciencias médicas y de la salud
i) 39  para la convocatoria de ecosistema científico, desde los focos de energía sostenible, salud, bioeconomía y sociedad, con un total de 4 IES ANCLA.
j) 37  para la convocatoria para la conformación de un banco de proyectos elegibles de generación de nuevo conocimiento
k) 2 para la contratación directa de hidrocarburos
l) 2 proyectos de geociencias
El monto total de proyectos a financiar dan cuenta de  247.000 millones de pesos , de los cuales 83.000 millones (33,6%) corresponden a recursos Colciencias y el restante a otros fuentes.</t>
    </r>
    <r>
      <rPr>
        <b/>
        <sz val="12"/>
        <color indexed="8"/>
        <rFont val="Segoe UI"/>
        <family val="2"/>
      </rPr>
      <t xml:space="preserve">
Conclusiones / Recomendaciones:</t>
    </r>
    <r>
      <rPr>
        <sz val="12"/>
        <color indexed="8"/>
        <rFont val="Segoe UI"/>
        <family val="2"/>
      </rPr>
      <t xml:space="preserve">
A 31 de diciembre se cumplió la meta en 92%. El rezago se debe principalmente a los resultados  en las convocatorias de Ecosistema Científico y Nuevo Conocimiento. Aunque el comportamiento del indicador ha sido favorable en el cuatrienio, se recomienda revisar los mecanismos a través de los cuales se apoyan a los proyectos de investigación que permitan determinar el motivo por el cual no se han logrado las metas previstas en 2017.</t>
    </r>
  </si>
  <si>
    <r>
      <rPr>
        <b/>
        <sz val="12"/>
        <color indexed="8"/>
        <rFont val="Segoe UI"/>
        <family val="2"/>
      </rPr>
      <t>Análisis cualitativo</t>
    </r>
    <r>
      <rPr>
        <sz val="12"/>
        <color indexed="8"/>
        <rFont val="Segoe UI"/>
        <family val="2"/>
      </rPr>
      <t xml:space="preserve">
Entre 2015 y 2017 se han apoyado a 5864 empresas con procesos de innovación. Los departamentos con mayor número de empresas apoyadas son Bogotá, D.C. con 1201 empresas (20%), Antioquia 664 (11%), Valle del Cauca 639 (11%), Santander 360 (6%) y Atlántico 360 (6%). En 2017, se apoyaron un total 2205, de las cuales corresponden a los siguientes programas:
</t>
    </r>
    <r>
      <rPr>
        <b/>
        <sz val="12"/>
        <color indexed="8"/>
        <rFont val="Segoe UI"/>
        <family val="2"/>
      </rPr>
      <t>Alianzas por la innovación :</t>
    </r>
    <r>
      <rPr>
        <sz val="12"/>
        <color indexed="8"/>
        <rFont val="Segoe UI"/>
        <family val="2"/>
      </rPr>
      <t xml:space="preserve"> 1403 empresas apoyadas desde el componente de sensibilización y formación cuya distribución por región, se muestra a continuación:a) Andino Amazónica: 138, b) Antioquia: 176, c) Caribe: 138,  d) Pacífico: 190,  e) Bogotá: 61,  f) Eje cafetero: 172, g) Llanos orientales: 133, h) Santanderes y Boyacá: 250, i) Tolima, Huila y Cundinamarca: 145.
</t>
    </r>
    <r>
      <rPr>
        <b/>
        <sz val="12"/>
        <color indexed="8"/>
        <rFont val="Segoe UI"/>
        <family val="2"/>
      </rPr>
      <t xml:space="preserve">Sistemas de Innovación: </t>
    </r>
    <r>
      <rPr>
        <sz val="12"/>
        <color indexed="8"/>
        <rFont val="Segoe UI"/>
        <family val="2"/>
      </rPr>
      <t xml:space="preserve">298 empresas, en términos de la ejecución de las  iniciativas de a) "Alineación con Aliados"  cuyo propósito es alinear el programa de Gestores que se encuentra desarrollando Ruta N en el departamento de Antioquia con el programa de Sistemas de Innovación desarrollado por Colcienciasy  b) la implementación de la "Estrategia de Sistemas de Innovación Empresarial" con el apoyo de las cámaras de comercio  como operadores regionales.
</t>
    </r>
    <r>
      <rPr>
        <b/>
        <sz val="12"/>
        <color indexed="8"/>
        <rFont val="Segoe UI"/>
        <family val="2"/>
      </rPr>
      <t>Pactos por la Innovación:</t>
    </r>
    <r>
      <rPr>
        <sz val="12"/>
        <color indexed="8"/>
        <rFont val="Segoe UI"/>
        <family val="2"/>
      </rPr>
      <t xml:space="preserve"> 125 empresas, logradas a través del registro de las mismas en la plataforma de innovación abierta "SUNN" para la creación de comunidades de innovación tecnológica donde se conecta la oferta (investigadores y startups) con la demanda (empresas e inversionistas).
Apoyo en I+D en el sector productivo: 64 empresas que dan cuenta de la gestión realizada en la convocatoria para la solución de retos empresariales a partir de soluciones energéticas., así como de los aportes de las convocatroias con componente de I+D+i de la Dirección de Fomento a la Investigación.
</t>
    </r>
    <r>
      <rPr>
        <b/>
        <sz val="12"/>
        <color indexed="8"/>
        <rFont val="Segoe UI"/>
        <family val="2"/>
      </rPr>
      <t xml:space="preserve">Programa TIC: </t>
    </r>
    <r>
      <rPr>
        <sz val="12"/>
        <color indexed="8"/>
        <rFont val="Segoe UI"/>
        <family val="2"/>
      </rPr>
      <t xml:space="preserve">147 empresas, distribuidas así:  a) Convocatoria 707 "Promoción de modelos de calidad mundialmente reconocidos en la industria de TI colombia: 70, b ) Convocatoria 774 para promover la adopción de modelos de calidad en la Industria TI colombiana: 55, c) Convocatoria 787 Convocatoria para la especialización inteligente de la industria TI en Colombia: 13, d) Convocatoria 789 Convocatoria para cofinanciar proyectos de investigación aplicada, desarrollo tecnológico e innovación con tic en sectores estratégicos : 7;  e) Contratación desarrollo de soluciones Innovadoras sector Agro: 2. 
</t>
    </r>
    <r>
      <rPr>
        <b/>
        <sz val="12"/>
        <color indexed="8"/>
        <rFont val="Segoe UI"/>
        <family val="2"/>
      </rPr>
      <t>Beneficios tributarios:</t>
    </r>
    <r>
      <rPr>
        <sz val="12"/>
        <color indexed="8"/>
        <rFont val="Segoe UI"/>
        <family val="2"/>
      </rPr>
      <t xml:space="preserve">146 empresas,  las cuales el 93 corresponden a grandes empresas, 36 a medianas y 17 a pequeñas empresas, desarrollando en su mayoria, proyectos de innovación en proceso en etapas de Desarrollo Tecnológico. Aproximadamente el 63% de los proyectos se desarrollarán en Antioquia, Bogotá y Valle del Cauca.
</t>
    </r>
    <r>
      <rPr>
        <b/>
        <sz val="12"/>
        <color indexed="8"/>
        <rFont val="Segoe UI"/>
        <family val="2"/>
      </rPr>
      <t xml:space="preserve">Colombia BIO: </t>
    </r>
    <r>
      <rPr>
        <sz val="12"/>
        <color indexed="8"/>
        <rFont val="Segoe UI"/>
        <family val="2"/>
      </rPr>
      <t xml:space="preserve">22 empresas a través de la puesta en marcha de las iniciativas de: Portafolio 100 - "Validación comercial de prototipos de productos basados en la biodiversidad, con alto potencial de crecimiento empresarial" ,  Apoyo en I+D+i al sector productivo e I+D BIO en los proyectos de seguimiento de Institutional Links. 
</t>
    </r>
    <r>
      <rPr>
        <b/>
        <sz val="12"/>
        <color indexed="8"/>
        <rFont val="Segoe UI"/>
        <family val="2"/>
      </rPr>
      <t>Conclusiones/Recomendaciones</t>
    </r>
    <r>
      <rPr>
        <sz val="12"/>
        <color indexed="8"/>
        <rFont val="Segoe UI"/>
        <family val="2"/>
      </rPr>
      <t xml:space="preserve">
A cierrre de 2017, se cumplió la meta establecida en un 100%. La mayor contribución se dió a tráves del programa de Alianzas porla Innovación (63%),  y en menor proporción por los demás programas que aportan  a la meta.
Sr recomienda a la Dirección de Desarrollo Tecnológico e Innovación, realizar una depuración períodica de las empresas apoyadas por Programa Estratégico; con el propósito de evitar duplicidades en la información reportada. </t>
    </r>
  </si>
  <si>
    <r>
      <rPr>
        <b/>
        <sz val="12"/>
        <color indexed="8"/>
        <rFont val="Segoe UI"/>
        <family val="2"/>
      </rPr>
      <t xml:space="preserve">Análisis cualitativo
</t>
    </r>
    <r>
      <rPr>
        <sz val="12"/>
        <color indexed="8"/>
        <rFont val="Segoe UI"/>
        <family val="2"/>
      </rPr>
      <t xml:space="preserve">Con respecto a la meta 8 licenciamientos tecnológicos apoyados, a cierre de 2017 selogró cumplir la meta al 100%,  a través de las siguientes estrategias:
</t>
    </r>
    <r>
      <rPr>
        <b/>
        <sz val="12"/>
        <color indexed="8"/>
        <rFont val="Segoe UI"/>
        <family val="2"/>
      </rPr>
      <t>Transferencia de Tecnología a través del apoyo a Oficinas de Transferencia de Resultados de Investigación OTRI,</t>
    </r>
    <r>
      <rPr>
        <sz val="12"/>
        <color indexed="8"/>
        <rFont val="Segoe UI"/>
        <family val="2"/>
      </rPr>
      <t xml:space="preserve">  con cuatro (4) contratos de licencia para la vigencia desde el mes de Noviembre, en donde el modelo de licencia de prueba fue fundamental para el cumplimiento de meta.
Durante el 2017, se dió continuidad al apoyo de las cinco (5) OTRI Regionales, correspondiente a las regiones de Atlántico, Valle del Cauca, Santander, Antioquia y Cundinamarca. Estas oficinas a su vez han participado activamente en la consolidación de la Red Nacional de OTRI, denominada “JOINN - Red Nacional OTRI” cuyo avance en temas de imagen, marca y gobernabilidad ha sido acordado en las sesiones presenciales y virtuales del segundo semestre de 2017.  La Red ha definido los siguientes ejes para su funcionamiento y conformación de equipos de trabajo:
EJE 1 - Sostenibilidad
EJE 2 - Capital Inteligente
EJE 3 - Procesos Misionales y de Apoyo
EJE 4 - Clientes y mercado
EJE 5 - Impacto social
En esa línea, se lograron  once (11) licenciamientos, de los cuales podemos indicar que:
Cuatro (4) corresponden al departamento de Antioquia, tres (3) al departamento del Atlántico, tres (3) al Distrito Capital y uno (1) al departamento del Valle del Cauca. Todas las tecnologías transferidas han provenido de una universidad, por lo cual se ha mantenido un modelo de Technology Push dentro de las oficinas de transferencia. Dentro de los sectores económicos en donde se han transferido las tecnologías se tiene el sector Salud, Energía, Financiero, Químico/farmacéutico y Alimentos.
</t>
    </r>
    <r>
      <rPr>
        <b/>
        <sz val="12"/>
        <color indexed="8"/>
        <rFont val="Segoe UI"/>
        <family val="2"/>
      </rPr>
      <t>Apoyo a la creación de spinn off</t>
    </r>
    <r>
      <rPr>
        <sz val="12"/>
        <color indexed="8"/>
        <rFont val="Segoe UI"/>
        <family val="2"/>
      </rPr>
      <t xml:space="preserve">
Como principal resultado de la implemetación del programa Spin Off Colombia durante el periodo reportado se tiene la consolidación de cuatro (4) spin off apoyadas mediante la estructuración e implementación del plan de Negocios, así copmo la revisión realizada por expertos de los componentes técnicos, jurídicos y financieros de cara a su constitución como Spin Off, las Spin Off apoyadas son las siguientes:
Universidad Católica de Manizales, Spin off SIOTICTECH. El proyecto consiste en desarrollar un prototipo que mida el consumo de agua que hacen los usuarios residenciales e industriales casi en tiempo real, además de controlar las líneas de agua o tuberías que van hacia las residencias o industrias mediante un sistema remoto que va conectado a la red. Este proyecto minimiza los errores que tiene la medición del consumo de agua y podrá detectar la ubicación de fugas, fraudes o contadores alterados.
Universidad Tecnológica de Pereira, Spin Off BIT DATA. El proyecto se centra en la generación de un conjunto de soluciones en inteligencia artificial, estadísticas y visualizaciones en tiempo real. Da soluciones en movilidad y aceleración de procesos algorítmicos.
Universidad CES, Spin Off UT Unidad de Toxicidad in Vitro. El proyecto genera una unidad especializada en la evaluación toxicológica in vitro de productos terminados, materias primas y contaminantes ambientales, para atender las necesidades de los sectores farmacéutico, alimentos, biomateriales, cosmético, productos de aseo, minero, agropecuario, químico y ambiental.
Universidad de Antioquia, Spin Off Tech Life Saving (TLS). El proyecto consiste en la fabricación de antivenenos faboterápicos para contrarrestar el envenenamiento en humanos y animales causado por diferentes especies ponzoñosas localizadas en diferentes zonas a nivel mundial, se resalta que esta Spin Off es la primera en contar con personería jurídica diferente a la Universidad.
</t>
    </r>
    <r>
      <rPr>
        <b/>
        <sz val="12"/>
        <color indexed="8"/>
        <rFont val="Segoe UI"/>
        <family val="2"/>
      </rPr>
      <t>Conclusiones/Recomendaciones</t>
    </r>
    <r>
      <rPr>
        <sz val="12"/>
        <color indexed="8"/>
        <rFont val="Segoe UI"/>
        <family val="2"/>
      </rPr>
      <t xml:space="preserve">
Para la vigencia 2017, se cumplió la meta establecida en un 100%.</t>
    </r>
  </si>
  <si>
    <r>
      <rPr>
        <b/>
        <sz val="12"/>
        <color indexed="8"/>
        <rFont val="Segoe UI"/>
        <family val="2"/>
      </rPr>
      <t>Análisis cualitativo</t>
    </r>
    <r>
      <rPr>
        <sz val="12"/>
        <color indexed="8"/>
        <rFont val="Segoe UI"/>
        <family val="2"/>
      </rPr>
      <t xml:space="preserve">:
Durante la vigencia 2017, se alcanzaron un total de  595 registros de patentes solicitados,  logrando así un cumplimiento del 100% frente a la meta anual establecida. Vale la pena resaltar que los resultados del indicador, dan cuenta de esfuerzo conjunto entre la Superintendencia de Industria y Comercio y Colciencias.
La distribución de las solicitudes de registros por departamento es la siguiente:
a) Bogotá: 233, b)Antioquia. 125, c)Santander: 39, d) Valle del Cauca: 30, e) Cundinamarca: 29, f) Atlántico: 29, g) Caldas: 19,  h) Huila: 17, i) Risaralda: 15,  j) Boyacá:11, k) Quindío:10, l) Norte de Santander: 9; m) Cauca: 8; n) Meta: 8, o) Tolima: 4, p) Bolivar: 2, q) Cordoba: 2, r) Nariño: 2 s) Cesar:1, t) Putumayo:1, y v) Magdalena:1.
</t>
    </r>
    <r>
      <rPr>
        <b/>
        <sz val="12"/>
        <color indexed="8"/>
        <rFont val="Segoe UI"/>
        <family val="2"/>
      </rPr>
      <t xml:space="preserve"> 
Conclusiones / Recomendaciones:</t>
    </r>
    <r>
      <rPr>
        <sz val="12"/>
        <color indexed="8"/>
        <rFont val="Segoe UI"/>
        <family val="2"/>
      </rPr>
      <t xml:space="preserve">
Se destacan los resultados obtenidos  durante la vigencia y el cuatrienio  Se cumple la meta al 100 % con corte a 31  diciembre  de 2017.</t>
    </r>
  </si>
  <si>
    <r>
      <rPr>
        <b/>
        <sz val="12"/>
        <color indexed="8"/>
        <rFont val="Segoe UI"/>
        <family val="2"/>
      </rPr>
      <t>Análisis cualitativo:</t>
    </r>
    <r>
      <rPr>
        <sz val="12"/>
        <color indexed="8"/>
        <rFont val="Segoe UI"/>
        <family val="2"/>
      </rPr>
      <t xml:space="preserve"> 
En 2017, se lograron sensibilizar un total de 11.866.843 de personas en estrategias enfocadas en el uso, apropiación y utilidad de la CTeI. A continuación se discrima los resultados  pr programa estratégico:
a) Atrévete:  364.024 personas  sensibilizadas con cargo a las iniciativas de A Ciencia Cierta BIO,  Ciencia y TIC para la paz y Agenda Ciudadana (Qué camino cogemos).
b)  Difusión: 8.327.163 personas sensibilizadas por medio de las  iniciativas de Todo es Ciencia, transmisiones a través de televisión de la iniciativa denominadas "Científico por un Día"y "Formulas del Cambio" y "Todo es Ciencia TEC.
c) Alianzas por la Innovación: 3035 personas a través del proceso de sensibilización de empresas.
d) Pactos por la Innovación: 308 personas, a partir de la amplia divulgación por parte de los operadores regionales quienes invitan a los empresarios a hacer parte de los beneficios que pueden obtener al firmar los Pactos por la innovación.
e) Programa TIC: 700 personas , a través de la realización de talleres y capacitaciones en temas como ingeniería y tecnología en Universidades como: Universidad Javeriana, Universidad de los Andes, Universidad Icesi, Universidad EAFIT, Universidad Autónoma de Bucaramanga, Universidad Tecnológica De Bolívar, y Universidad Santo Tomás.
f) Comunicaciones: 1.554.595 persosnesa través de la interacción en redes sociales, página web , portal semana,com y eventos con actores del SNCTI. 
</t>
    </r>
    <r>
      <rPr>
        <b/>
        <sz val="12"/>
        <color indexed="8"/>
        <rFont val="Segoe UI"/>
        <family val="2"/>
      </rPr>
      <t xml:space="preserve"> 
Conclusiones/Recomendaciones:</t>
    </r>
    <r>
      <rPr>
        <sz val="12"/>
        <color indexed="8"/>
        <rFont val="Segoe UI"/>
        <family val="2"/>
      </rPr>
      <t xml:space="preserve">
A 31 de diciembre de 2017, se logró el cumplimiento de la meta al 100%. Dado que con los resultados obtenidos en 2017 se cumplió la meta del cuatrienio, se recomienda a la Dirección de Mentalidad y Cultura revisar la meta tanto para 2018 como la global para el cierre de Gobierno.</t>
    </r>
  </si>
  <si>
    <r>
      <rPr>
        <b/>
        <sz val="12"/>
        <color indexed="8"/>
        <rFont val="Segoe UI"/>
        <family val="2"/>
      </rPr>
      <t xml:space="preserve">Análisis cualitativo:
</t>
    </r>
    <r>
      <rPr>
        <sz val="12"/>
        <color indexed="8"/>
        <rFont val="Segoe UI"/>
        <family val="2"/>
      </rPr>
      <t>En 2017, se asignó en su totalidad el cupo de inversión para el otorgamiento de beneficios tributarios a empresas que presentaran proyectos de Ciencia, Tecnología e Innovación.  Esot corresponde a la presentación de 149 empresas con un total de 168 nuevos proyectos aprobados y 109 plurianuales, por un total de asignación del cupo de 600 mil millones de pesos.
Por su parte,  en 2017 se radicaron un total de 55 solicitudes para Ingresos No Constitutivos de renta, de las cuales 22 contaron concepto posititvo.  Esto como resultado de la convocatoria para el registro de propuestas que accederán a beneficios tributarios. Frente a las exenciones de IVA se recibieron 11 propuestas de las cuales 8 registraron concepto positivo. Con respecto a Renta Exenta por Nuevo Software (ventanilla abierta) en esta vigencia se recibieron 04 propuestas de las cuales 2  resultaron favorecidas.
En este mismo período, se finalizó el documento borrador de actualización al CONPES 3834 de acuerdo a lo establecido en la reforma tributario realizada en 2016. Este documento se remitió para revisión por parte de los miembros del Consejo Nacional de Beneficios Tributarios y al grupo PreCONPES del Departamento Nacional de Planeación.</t>
    </r>
    <r>
      <rPr>
        <b/>
        <sz val="12"/>
        <color indexed="8"/>
        <rFont val="Segoe UI"/>
        <family val="2"/>
      </rPr>
      <t xml:space="preserve">
Conclusiones/Recomendaciones</t>
    </r>
    <r>
      <rPr>
        <sz val="12"/>
        <color indexed="8"/>
        <rFont val="Segoe UI"/>
        <family val="2"/>
      </rPr>
      <t xml:space="preserve">
Se cumplió el 100% de la meta pactada para la vigencia 2017. Se recomienda revisar el aumento de cupo para a vigencia de 2018, dado el comportamiento favorable del indicador en lo que lleva del cuatrienio.</t>
    </r>
  </si>
  <si>
    <r>
      <rPr>
        <b/>
        <sz val="12"/>
        <color indexed="8"/>
        <rFont val="Segoe UI"/>
        <family val="2"/>
      </rPr>
      <t>Análisis cualitativo</t>
    </r>
    <r>
      <rPr>
        <sz val="12"/>
        <color indexed="8"/>
        <rFont val="Segoe UI"/>
        <family val="2"/>
      </rPr>
      <t xml:space="preserve">
En 2017, se logró la firma de dos pactos por la innovación: Villavicencio ( Meta, Vichada, Guainia y Vaupes) y Cartagena. Con esto se logró el 100% de la meta establecida para la vigencia y se sumaría en total 8 ciudades con pacto en firme alcanzando la meta cuatrienio: Cúcuta, Bucaramanga, Cali, Barranquilla, Bogotá Eje Cafetero, Villavicencio y Cartagena. La estrategia de ciudades con pacto ha permitdo articular los actores del ecosistema de innovación en las regiones e incrementar la inversión por parte de las empresas en I+D+i para ser más competitivas.
 En el marco del seguimiento de los pactos realizados, desde el año 2015 se cuenta con 3228 organizaciones firmantes de los Pactos por la Innovación en las ciudades donde se ha desplegado la estrategia.  
</t>
    </r>
    <r>
      <rPr>
        <b/>
        <sz val="12"/>
        <color indexed="8"/>
        <rFont val="Segoe UI"/>
        <family val="2"/>
      </rPr>
      <t xml:space="preserve">
Conclusiones/Recomendaciones</t>
    </r>
    <r>
      <rPr>
        <sz val="12"/>
        <color indexed="8"/>
        <rFont val="Segoe UI"/>
        <family val="2"/>
      </rPr>
      <t xml:space="preserve">
Se logra cumplir  al 100% la meta estabelcida para 2017 . Con estae resultado se da por cumplida también la meta cuatrienio.
Se recomienda continuar con el seguimiento a los pactos suscritos con las ciudades mencioandas de manera que se sosteniblidad a a la estretagia que apalanca también metas de otros objetivos estratégicos.</t>
    </r>
  </si>
  <si>
    <r>
      <rPr>
        <b/>
        <sz val="12"/>
        <color indexed="8"/>
        <rFont val="Segoe UI"/>
        <family val="2"/>
      </rPr>
      <t>Análisis cualitativo</t>
    </r>
    <r>
      <rPr>
        <sz val="12"/>
        <color indexed="8"/>
        <rFont val="Segoe UI"/>
        <family val="2"/>
      </rPr>
      <t xml:space="preserve">
Los resultados en 2017, dan cuenta de 33 Planes y Acuerdos estratégicos en CTeI previstos para el cuatrienio. Vale resaltar que 30 planes y acuerdos surtieron el procesos de suscripción en la vigencias 2015 y 2016, y se concluyó en 2017 con la suscripción de los tres departamento faltantes: Vaúpes, Vichada y Quindío.
Frente a los proyectos de CTeI susceptibles a ser financiados con recursos del SGR, en 2017 se aprobaron un total de  44 proyectos por un monto de 406 mil millones, de los cuales 361 del FCTeI del SGR y el restante corresponden a recursos de cofinanciación de las entidades territoriales y otros actores.
</t>
    </r>
    <r>
      <rPr>
        <b/>
        <sz val="12"/>
        <color indexed="8"/>
        <rFont val="Segoe UI"/>
        <family val="2"/>
      </rPr>
      <t>Conclusiones/Recomendaciones</t>
    </r>
    <r>
      <rPr>
        <sz val="12"/>
        <color indexed="8"/>
        <rFont val="Segoe UI"/>
        <family val="2"/>
      </rPr>
      <t xml:space="preserve">
Se dió cumplimiento a la meta programada para 2017. Se recomienda revisa el indicador para 2018, teniendo en cuenta que a cierre de 2017 se logró suscribir  los planes y acuerdos estratégicos de CTeI  en la totalidad de los departamentos del país.</t>
    </r>
  </si>
  <si>
    <r>
      <rPr>
        <b/>
        <sz val="12"/>
        <color indexed="8"/>
        <rFont val="Segoe UI"/>
        <family val="2"/>
      </rPr>
      <t xml:space="preserve">Análisis cualitativo
</t>
    </r>
    <r>
      <rPr>
        <sz val="12"/>
        <color indexed="8"/>
        <rFont val="Segoe UI"/>
        <family val="2"/>
      </rPr>
      <t>En 2017, se lograron consolidar 07 alianzas estratégicas internacionales en términos de recursos y capital político, a través de los programas  de "Participación de Colombia en el ámbito internacional, con miras a promover el avance de la CTeI"  y Gestión de Recursos Financieros de Cooperación Internacional para CTeI. En esa línea, las alianzas reportadas se generaron con los siguientes actores:
a) Organización de los Estados Americanos (OEA) 
b) Programa Iberoamericano de Ciencia y Tecnología para el Desarrollo (CYTED)
c) International Cooperative Biodiversity Group (ICBG)
d) Organización para la Cooperación y el Desarrollo Económicos (OCDE)
e) Ministerio Ciencia y Tecnología de Israel
f) Organización Europea para la Investigación Nuclear (CERN)
g) Universidad de Cambridge</t>
    </r>
    <r>
      <rPr>
        <b/>
        <sz val="12"/>
        <color indexed="8"/>
        <rFont val="Segoe UI"/>
        <family val="2"/>
      </rPr>
      <t xml:space="preserve">
Conclusiones/Recomendaciones</t>
    </r>
    <r>
      <rPr>
        <sz val="12"/>
        <color indexed="8"/>
        <rFont val="Segoe UI"/>
        <family val="2"/>
      </rPr>
      <t xml:space="preserve">
A 31 de diciembre, se lograron consolidar el 100% de las alianzas estratégicas establecidas para la vigencia.</t>
    </r>
  </si>
  <si>
    <r>
      <rPr>
        <b/>
        <sz val="12"/>
        <color indexed="8"/>
        <rFont val="Segoe UI"/>
        <family val="2"/>
      </rPr>
      <t>Análisos cualitativo:</t>
    </r>
    <r>
      <rPr>
        <sz val="12"/>
        <color indexed="8"/>
        <rFont val="Segoe UI"/>
        <family val="2"/>
      </rPr>
      <t xml:space="preserve">
El seguimiento al índice ATM (ágil, transparente y moderno) evidencia que para el cierre de la vigencia 2017 se obtiene un avance del 95% frente a una meta esperada del 96% resultado que permite un cumplimiento satisfactorio frente a la meta propuesta, presentando los siguientes avances:
En el Componente de Transparencia, el cual evalúa el cumplimiento de los requisitos determinados en el Documento Metodológico Índice de Transparencia Nacional para Entidades Públicas, con un total de 388 requisitos a cumplir, se evidencia un avance del 99,7% frente a una meta planificada para el periodo de 100%, lo cual representa un cumplimiento de 385 requisitos de los 388 aplicables.
 Para el cierre de la vigencia quedan en etapa de implementación los siguientes requisitos, los cuales serán priorizados en la vigencia 2018: 
Actualización y socialización del Código de Ética, Integridad y Buen Gobierno
Contar con el consolidado sobre la conformación del Talento Humano (Relación del N° de contratistas por servicios personales y N° de funcionarios de planta)
Contar con el mapa de las personas que responden las denuncias, a fin de garantizar que se cuentan con las condiciones institucionales del sistema de PQRDS. 
En el Componente de Modernidad, el cual se evalúa el cumplimiento de los requisitos de la estrategia de Gobierno en Línea, se evidencia un avance del 91% frente a una meta esperada del 88%, resultado que evidencia que se han logrado implementar y mantener 74 requisitos de los 88 aplicables, obteniendo un resultado satisfactorio, en relación a la meta planificada.
Con el fin de lograr el cumplimiento de esta estrategia de Gobierno en Línea (Ahora Gobierno Digital), la entidad planea cumplir con el 100% de los requisitos en la vigencia 2018. En el Componente Ágil se presenta un cumplimiento del 88% frente al 100% planificado con corte a diciembre de 2017, en el subcomponente de acciones de reducción de tiempos, requisitos o documentos en procedimientos seleccionados, logrando la optimización de la gestión del riesgo, planeación institucional y proceso de gestión de convocatorias; no se alcanza el resultado esperado en la optimización del  Proceso de Gestión Contractual,  evidenciando un avance parcial con la revisión y actualización del Manual de Contratación y Supervisión "A106M01", la actualización de tres (3) de los once (11) procedimientos programados, así como la optimización de 9 de los 27 formatos programados.
En el subcomponente de Racionalización de Trámites que para la vigencia 2017 cuenta con dos líneas de acción: Indexación de revistas especializadas de ciencia, tecnología e innovación y ampliar la cobertura del trámite de reconocimiento de Centros de investigación o Desarrollo Tecnológico,  incluyendo otros actores del Sistema Nacional de Ciencia, Tecnología e Innovación (SNCTI), con corte a Diciembre se logra la actualización de los documentos soporte en la plataforma GINA y la parametrización de las acciones en el SUIT de los dos trámites priorizados.
Una vez finalizada las acciones de actualización, aprobación y publicación de los documentos soporte de estos trámites, se realiza la actualización de las acciones en el SUIT, realizando seguimiento a su efectivo cargue en el portal www.nomasfilas.gov.co, resultado que permite obtener un 100% de cumplimiento.
</t>
    </r>
    <r>
      <rPr>
        <b/>
        <sz val="12"/>
        <color indexed="8"/>
        <rFont val="Segoe UI"/>
        <family val="2"/>
      </rPr>
      <t>Conclusiones / Recomendaciones:</t>
    </r>
    <r>
      <rPr>
        <sz val="12"/>
        <color indexed="8"/>
        <rFont val="Segoe UI"/>
        <family val="2"/>
      </rPr>
      <t xml:space="preserve">
Aunque se presenta un cumplimiento del 95% del índice ATM para el cierre de la vigencia 2017, se recomienda hacer un seguimiento especial al cumplimiento de los requisitos de Gobierno en Línea (Ahora Gobierno Digital), a fin de asegurar que se cuente con las herramientas informáticas y tecnológicas que permitan un uso más eficiente de las TIC, en beneficio de los ciudadanos y demás actores del SNCTI.
Se resalta que, debido a la complejidad de implementación de toda una infraestructura tecnológica como soporte a estos requisitos, el cumplimiento total de estos requisitos está programada para el 2018.</t>
    </r>
  </si>
  <si>
    <r>
      <rPr>
        <b/>
        <sz val="12"/>
        <color indexed="8"/>
        <rFont val="Segoe UI"/>
        <family val="2"/>
      </rPr>
      <t>Análisis Cualitativo</t>
    </r>
    <r>
      <rPr>
        <sz val="12"/>
        <color indexed="8"/>
        <rFont val="Segoe UI"/>
        <family val="2"/>
      </rPr>
      <t xml:space="preserve">
En 2017, se indexaron al Sistema Información de Biodiversidad en Colombia - SIB un total de 389.975  nuevos  registros de especies gracias a la gestión de dos iniciativas estratégicas de Expediciones BIO (con 22.889 registros de especies) y Fortalecimiento de Colecciones (con 367.086 registros de especies). Los resultados para este período se dieron por la gestión realizada en torno a los siguientes aspectos: registro de datos el sistema por parte de entidades tales como el Instituto de Investigaciones Ambientales del Pacífico John Von Neumann (IIAP), la Universidad del Bosque, Corporación Paisajes Rurales, Parques Nacionales Naturales de Colombia, la Corporación para la gestión ambiental Biodiversa y el Proyecto de Conservación de Aguas y Tierras - ProCAT, como resultado de las actividades relacionadas con la caracterización de biodiversidad, realizadas durante el año 2016 y 2017.
Al respecto de las expediciones biológicas durante en 2016 y 2017, se ha llevado a cabo De esta manera, en el período analizado se han efectuado 11  expediciones biológicas (5 en 2016 y 6 en 2017) que corresponden a: Sea Flower, Malpelo (2), Santander, Antioquia, Caquetá, Chiribiquete, Chocó, Vichada,  Bota Caucana y Cayo Serranilla. Esta última se ejecutó en convenio con la Comisión Colombiana del Océano, considerando 16 proyectos de investigación que fueron aprobados, que abarcan diferentes líneas temáticas de interés nacional.  Vale resaltar que en 2017, no se logró la ejecución de las 10 expediciones planeadas,  por razones  asociadas a trámites relacionados con las entidades que lideran las expediciones, así como con los periodos de vacaciones para los investigadores  participantes.
Conclusiones/Recomendaciones
En 2017 se logra cumplir lal 100% a meta establecida para la vigencia. Vale resaltar que dicha gestión da cuenta de la implementación de las expediciones biológicas y del fortalecimiento de Colecciones. Esta último se impulsó de manera considerable a partir de la suscripción de un convenio con la Universidad Nacional de Colombia.
 </t>
    </r>
  </si>
  <si>
    <t>Políticas CTeI aprobadas</t>
  </si>
  <si>
    <r>
      <rPr>
        <b/>
        <sz val="12"/>
        <color indexed="8"/>
        <rFont val="Segoe UI"/>
        <family val="2"/>
      </rPr>
      <t>Análisis cualitativo</t>
    </r>
    <r>
      <rPr>
        <sz val="12"/>
        <color indexed="8"/>
        <rFont val="Segoe UI"/>
        <family val="2"/>
      </rPr>
      <t xml:space="preserve">
En 2017, se gestionó la emisión de los siguientes documentos de política:
a) En esta vigencia, se planeó la formulación de la Política Nacional de Ciencia Abierta, sin embargo al revisar el estado de avance a partir de un Taller de Diseño y Seguimiento encabezado por el Subdirector General, se concluyó que dicho documento se culminaría en 2018. No obstante, teniendo en cuenta el compromiso con el indicador desde el programa estratégico, se decidió en este mismo espacio incorporar como documento de política los "Lineamientos Generales para el Establecimiento de Parques Científicos, Tecnológicos y de Innovación (PCTI)" . La construcción de este documento inició en 2015 y ha sido liderado por Colciencias  en colaboración con el Departamento de Planeación y Ministerio de Industria y Comercio, con el propósito de formular una herramienta para el desarrollo regional a partir de la potencialización y aprovechamiento de la vocación y prospectiva productiva local mediante la incorporación de ciencia, tecnología e innovación al proceso productivo.
Los lineamientos generales para el establecimiento de parques científicos, tecnológicos y de innovación (pcti) en Colombia, de esta manera se logra cumplir con la meta establecida para la vigencia. Este documento  constituyen en una herramienta para el desarrollo regional a partir de la potencialización y aprovechamiento de la vocación y prospectiva productiva local mediante la incorporación de ciencia, tecnología e innovación al proceso productivo.
b)  la Política Política de ética, bioética e integridad científica,  adelantó la gestión que a continuación se detalla: 1) primer trimestre: en este período se sometió la propuesta de diseño de política a un taller de diseño y seguimiento (TDS), a partir del cual se dió visto bueno al plan de da acción de implementación de la política. En ese sentido, se autorizó la publicación de la propuesta de la política en página web. De igual manera, se apoyó la gestión de la emisión del decreto  reglamentario 384 de 2.017 "por el cual se establecen los mecanismos y procedimientos de postulación y selección de los integrantes del Consejo Nacional de Bioética. 2) tercer trimestre: se elaboró la lista de invitados al IV Diálogo Nacional de Ética de la Investigación. De igual meanera a partir de la publicacion de la propuesta en la página web, se recibió retroalimentación de la ciudadanía y se respondieron las inquietudes a los comentarios de los mismos. c) cuarto trimestre:  se realizó el IV Diálogo Nacional de Ética de la Investigación, se efecturaron dos TDS a partir de los cuales surgieron ajustes que fueron subsanados. Con esto, en el mes de diciembre se inició el proceso de radicación ante la SEGEL, para la respectiva aprobación.
</t>
    </r>
    <r>
      <rPr>
        <b/>
        <sz val="12"/>
        <color indexed="8"/>
        <rFont val="Segoe UI"/>
        <family val="2"/>
      </rPr>
      <t>Conclusión/Recomendaciones</t>
    </r>
    <r>
      <rPr>
        <sz val="12"/>
        <color indexed="8"/>
        <rFont val="Segoe UI"/>
        <family val="2"/>
      </rPr>
      <t xml:space="preserve">
Se presentó un avance en la meta  establecida para el período del 0%. Si bien , no se surtió el proceso de aprobación de las políticas mencionadas, se resalta la gestión realizada desde Colciencias para construir los documentos de política de acuerdo al ciclo establecido para tal fin. Se espera que la aprobación se de en los primeros trimestres de 2018.  Se recomienda para 2018 tomar las medidades pertinentes que permitan construir el Libro Verde y Política de Ciencia Abierta.</t>
    </r>
  </si>
  <si>
    <r>
      <rPr>
        <b/>
        <sz val="12"/>
        <color indexed="8"/>
        <rFont val="Segoe UI"/>
        <family val="2"/>
      </rPr>
      <t>Análisis cualitativo</t>
    </r>
    <r>
      <rPr>
        <sz val="12"/>
        <color indexed="8"/>
        <rFont val="Segoe UI"/>
        <family val="2"/>
      </rPr>
      <t xml:space="preserve">
Entre 2015 y 2017 se han apoyado 1.010.440 niños y jóvenes. El 95% a través de la estrategia ed Programa Ondas, el 5% desde las convocatorias de Jóvenes Investigadores y un porcentaje menor al 1% desde la estratregia e Nexo Global. Colciencias vienen incrementando anualmente en un 9% el número de niños y jóvenes apoyados.
Para el caso de Programa Ondas en 2017 se dió cuenta de un total de 318.542 niños apoyados en proceso de vocación científica de los cuales 295.425 (93%) corresponde a la estrategia de gestión territorial, proyectos especiales 19,271 (6%);  Implementación comunidad Ondas 3,846 (1%).
En Jóvenes Investigadores, en 2017 se apoyaron 44,949 jóvenes en procesos de vocación  científica sí:
Convocatoria Jóvenes investigadores - Jóvenes: 294
Convocatoria Alianza Sena - Jóvenes -V17:168
Gestión Territorial - Jóvenes: 135
Proyectos especiales - Jóvenes: 487
Sistema de mapeo - Jóvenes:  43.822 y 
Nexo Global: 43</t>
    </r>
    <r>
      <rPr>
        <b/>
        <sz val="12"/>
        <color indexed="8"/>
        <rFont val="Segoe UI"/>
        <family val="2"/>
      </rPr>
      <t xml:space="preserve">
Conclusiones/Recomendaciones</t>
    </r>
    <r>
      <rPr>
        <sz val="12"/>
        <color indexed="8"/>
        <rFont val="Segoe UI"/>
        <family val="2"/>
      </rPr>
      <t xml:space="preserve">
Se logra cumplir la meta del indicador al 100%. Vale resaltar que desde el Programa Ondas se dió un incumplimiento de aproximadamente de 1400 niños, los cuales fueron asumidos a través de la estrategia de mapeo del Programa de Jóvenes Investigadores.
Dado el comportamiento del indicador en lo que lleva del cuatrienio (70% de la meta cuatrienio), es necesario que en 2018 se implementen estrategias que permitan que el  rezago de la indicador de casi 430 mil niños jóvenes se reduzcan de manera significativa.</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</si>
</sst>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_-* #,##0_-;\-* #,##0_-;_-* &quot;-&quot;??_-;_-@_-"/>
    <numFmt numFmtId="166" formatCode="0.0%"/>
  </numFmts>
  <fonts count="54">
    <font>
      <sz val="11"/>
      <color theme="1"/>
      <name val="Calibri"/>
      <family val="2"/>
    </font>
    <font>
      <sz val="11"/>
      <color indexed="8"/>
      <name val="Calibri"/>
      <family val="2"/>
    </font>
    <font>
      <b/>
      <sz val="12"/>
      <color indexed="8"/>
      <name val="Arial Narrow"/>
      <family val="2"/>
    </font>
    <font>
      <b/>
      <sz val="12"/>
      <name val="Segoe UI"/>
      <family val="2"/>
    </font>
    <font>
      <b/>
      <sz val="11"/>
      <name val="Segoe UI"/>
      <family val="2"/>
    </font>
    <font>
      <sz val="12"/>
      <color indexed="8"/>
      <name val="Segoe UI"/>
      <family val="2"/>
    </font>
    <font>
      <sz val="12"/>
      <name val="Segoe UI"/>
      <family val="2"/>
    </font>
    <font>
      <b/>
      <sz val="12"/>
      <color indexed="8"/>
      <name val="Segoe UI"/>
      <family val="2"/>
    </font>
    <font>
      <b/>
      <sz val="14"/>
      <color indexed="8"/>
      <name val="Segoe UI"/>
      <family val="2"/>
    </font>
    <font>
      <b/>
      <sz val="16"/>
      <color indexed="9"/>
      <name val="Segoe UI"/>
      <family val="2"/>
    </font>
    <font>
      <b/>
      <sz val="12"/>
      <color indexed="9"/>
      <name val="Segoe UI"/>
      <family val="2"/>
    </font>
    <font>
      <sz val="11"/>
      <color indexed="8"/>
      <name val="Segoe UI"/>
      <family val="2"/>
    </font>
    <font>
      <b/>
      <sz val="11"/>
      <color indexed="8"/>
      <name val="Segoe U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Times New Roman"/>
      <family val="0"/>
    </font>
    <font>
      <sz val="24"/>
      <color indexed="8"/>
      <name val="Arial Narrow"/>
      <family val="0"/>
    </font>
    <font>
      <b/>
      <sz val="24"/>
      <color indexed="8"/>
      <name val="Arial Narrow"/>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Segoe UI"/>
      <family val="2"/>
    </font>
    <font>
      <b/>
      <sz val="12"/>
      <color theme="1"/>
      <name val="Arial Narrow"/>
      <family val="2"/>
    </font>
    <font>
      <b/>
      <sz val="12"/>
      <color theme="0"/>
      <name val="Segoe UI"/>
      <family val="2"/>
    </font>
    <font>
      <b/>
      <sz val="16"/>
      <color theme="0"/>
      <name val="Segoe UI"/>
      <family val="2"/>
    </font>
    <font>
      <b/>
      <sz val="14"/>
      <color theme="1"/>
      <name val="Segoe UI"/>
      <family val="2"/>
    </font>
    <font>
      <sz val="11"/>
      <color theme="1"/>
      <name val="Segoe U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4BD97"/>
        <bgColor indexed="64"/>
      </patternFill>
    </fill>
    <fill>
      <patternFill patternType="solid">
        <fgColor rgb="FF00919B"/>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91">
    <xf numFmtId="0" fontId="0" fillId="0" borderId="0" xfId="0" applyFont="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3" fillId="33" borderId="0" xfId="0" applyFont="1" applyFill="1" applyBorder="1" applyAlignment="1">
      <alignment horizontal="center" vertical="center"/>
    </xf>
    <xf numFmtId="165" fontId="48" fillId="0" borderId="18" xfId="47" applyNumberFormat="1" applyFont="1" applyFill="1" applyBorder="1" applyAlignment="1">
      <alignment horizontal="center" vertical="center" wrapText="1"/>
    </xf>
    <xf numFmtId="9" fontId="48" fillId="0" borderId="18" xfId="53" applyFont="1" applyFill="1" applyBorder="1" applyAlignment="1">
      <alignment horizontal="center" vertical="center" wrapText="1"/>
    </xf>
    <xf numFmtId="165" fontId="48" fillId="33" borderId="18" xfId="47" applyNumberFormat="1" applyFont="1" applyFill="1" applyBorder="1" applyAlignment="1">
      <alignment horizontal="center" vertical="center" wrapText="1"/>
    </xf>
    <xf numFmtId="165" fontId="48" fillId="33" borderId="0" xfId="47" applyNumberFormat="1" applyFont="1" applyFill="1" applyBorder="1" applyAlignment="1">
      <alignment horizontal="center" vertical="center" wrapText="1"/>
    </xf>
    <xf numFmtId="0" fontId="48" fillId="33" borderId="0" xfId="0" applyFont="1" applyFill="1" applyAlignment="1">
      <alignment/>
    </xf>
    <xf numFmtId="9" fontId="48" fillId="33" borderId="18" xfId="53" applyFont="1" applyFill="1" applyBorder="1" applyAlignment="1">
      <alignment horizontal="center" vertical="center" wrapText="1"/>
    </xf>
    <xf numFmtId="165" fontId="6" fillId="0" borderId="18" xfId="47" applyNumberFormat="1" applyFont="1" applyFill="1" applyBorder="1" applyAlignment="1">
      <alignment horizontal="center" vertical="center" wrapText="1"/>
    </xf>
    <xf numFmtId="0" fontId="4" fillId="34" borderId="18" xfId="0" applyFont="1" applyFill="1" applyBorder="1" applyAlignment="1">
      <alignment horizontal="center" vertical="center" wrapText="1"/>
    </xf>
    <xf numFmtId="0" fontId="6" fillId="33" borderId="0" xfId="0" applyFont="1" applyFill="1" applyAlignment="1">
      <alignment/>
    </xf>
    <xf numFmtId="0" fontId="3" fillId="0" borderId="0" xfId="0" applyFont="1" applyFill="1" applyBorder="1" applyAlignment="1">
      <alignment horizontal="center" vertical="center"/>
    </xf>
    <xf numFmtId="0" fontId="48" fillId="33" borderId="18" xfId="0" applyFont="1" applyFill="1" applyBorder="1" applyAlignment="1">
      <alignment horizontal="justify" vertical="center" wrapText="1"/>
    </xf>
    <xf numFmtId="0" fontId="48" fillId="33" borderId="18" xfId="0" applyFont="1" applyFill="1" applyBorder="1" applyAlignment="1">
      <alignment horizontal="center" vertical="center" wrapText="1"/>
    </xf>
    <xf numFmtId="3" fontId="48" fillId="33" borderId="18" xfId="0" applyNumberFormat="1" applyFont="1" applyFill="1" applyBorder="1" applyAlignment="1">
      <alignment horizontal="center" vertical="center" wrapText="1"/>
    </xf>
    <xf numFmtId="165" fontId="48" fillId="33" borderId="0" xfId="0" applyNumberFormat="1" applyFont="1" applyFill="1" applyAlignment="1">
      <alignment/>
    </xf>
    <xf numFmtId="10" fontId="48" fillId="33" borderId="18" xfId="53" applyNumberFormat="1" applyFont="1" applyFill="1" applyBorder="1" applyAlignment="1">
      <alignment horizontal="center" vertical="center" wrapText="1"/>
    </xf>
    <xf numFmtId="166" fontId="48" fillId="0" borderId="18" xfId="53" applyNumberFormat="1" applyFont="1" applyFill="1" applyBorder="1" applyAlignment="1">
      <alignment horizontal="center" vertical="center" wrapText="1"/>
    </xf>
    <xf numFmtId="10" fontId="48" fillId="0" borderId="18" xfId="53" applyNumberFormat="1" applyFont="1" applyFill="1" applyBorder="1" applyAlignment="1">
      <alignment horizontal="center" vertical="center" wrapText="1"/>
    </xf>
    <xf numFmtId="0" fontId="48" fillId="33" borderId="19" xfId="0" applyFont="1" applyFill="1" applyBorder="1" applyAlignment="1">
      <alignment horizontal="justify" vertical="center" wrapText="1"/>
    </xf>
    <xf numFmtId="0" fontId="48" fillId="33" borderId="0" xfId="0" applyFont="1" applyFill="1" applyBorder="1" applyAlignment="1">
      <alignment vertical="center" wrapText="1"/>
    </xf>
    <xf numFmtId="0" fontId="48" fillId="33" borderId="0" xfId="0" applyFont="1" applyFill="1" applyBorder="1" applyAlignment="1">
      <alignment horizontal="left" vertical="center" wrapText="1"/>
    </xf>
    <xf numFmtId="0" fontId="48" fillId="33" borderId="0" xfId="0" applyFont="1" applyFill="1" applyBorder="1" applyAlignment="1">
      <alignment horizontal="center" vertical="center" wrapText="1"/>
    </xf>
    <xf numFmtId="165" fontId="48" fillId="0" borderId="0" xfId="47" applyNumberFormat="1" applyFont="1" applyFill="1" applyBorder="1" applyAlignment="1">
      <alignment horizontal="center" vertical="center" wrapText="1"/>
    </xf>
    <xf numFmtId="0" fontId="48" fillId="33" borderId="0" xfId="0" applyFont="1" applyFill="1" applyAlignment="1">
      <alignment horizontal="center" vertical="center"/>
    </xf>
    <xf numFmtId="0" fontId="48" fillId="33" borderId="0" xfId="0" applyFont="1" applyFill="1" applyAlignment="1">
      <alignment horizontal="center"/>
    </xf>
    <xf numFmtId="0" fontId="48" fillId="0" borderId="18" xfId="47" applyNumberFormat="1" applyFont="1" applyFill="1" applyBorder="1" applyAlignment="1">
      <alignment horizontal="justify" vertical="center" wrapText="1"/>
    </xf>
    <xf numFmtId="10" fontId="6" fillId="0" borderId="18" xfId="53" applyNumberFormat="1" applyFont="1" applyFill="1" applyBorder="1" applyAlignment="1">
      <alignment horizontal="center" vertical="center" wrapText="1"/>
    </xf>
    <xf numFmtId="165" fontId="6" fillId="33" borderId="18" xfId="47" applyNumberFormat="1" applyFont="1" applyFill="1" applyBorder="1" applyAlignment="1">
      <alignment horizontal="center" vertical="center" wrapText="1"/>
    </xf>
    <xf numFmtId="0" fontId="48" fillId="0" borderId="0" xfId="0" applyFont="1" applyFill="1" applyAlignment="1">
      <alignment horizontal="center" vertical="center"/>
    </xf>
    <xf numFmtId="165" fontId="48" fillId="0" borderId="18" xfId="53" applyNumberFormat="1" applyFont="1" applyFill="1" applyBorder="1" applyAlignment="1">
      <alignment horizontal="center" vertical="center" wrapText="1"/>
    </xf>
    <xf numFmtId="9" fontId="48" fillId="0" borderId="18" xfId="53" applyNumberFormat="1" applyFont="1" applyFill="1" applyBorder="1" applyAlignment="1">
      <alignment horizontal="center" vertical="center" wrapText="1"/>
    </xf>
    <xf numFmtId="165" fontId="48" fillId="33" borderId="0" xfId="0" applyNumberFormat="1" applyFont="1" applyFill="1" applyAlignment="1">
      <alignment wrapText="1"/>
    </xf>
    <xf numFmtId="0" fontId="49" fillId="33" borderId="13" xfId="0" applyFont="1" applyFill="1" applyBorder="1" applyAlignment="1">
      <alignment horizontal="right"/>
    </xf>
    <xf numFmtId="0" fontId="49" fillId="33" borderId="0" xfId="0" applyFont="1" applyFill="1" applyBorder="1" applyAlignment="1">
      <alignment horizontal="right"/>
    </xf>
    <xf numFmtId="0" fontId="49" fillId="33" borderId="14" xfId="0" applyFont="1" applyFill="1" applyBorder="1" applyAlignment="1">
      <alignment horizontal="right"/>
    </xf>
    <xf numFmtId="0" fontId="48" fillId="33" borderId="20" xfId="0" applyFont="1" applyFill="1" applyBorder="1" applyAlignment="1">
      <alignment horizontal="justify" vertical="center" wrapText="1"/>
    </xf>
    <xf numFmtId="0" fontId="48" fillId="33" borderId="21" xfId="0" applyFont="1" applyFill="1" applyBorder="1" applyAlignment="1">
      <alignment horizontal="justify" vertical="center" wrapText="1"/>
    </xf>
    <xf numFmtId="0" fontId="48" fillId="33" borderId="19" xfId="0" applyFont="1" applyFill="1" applyBorder="1" applyAlignment="1">
      <alignment horizontal="justify" vertical="center" wrapText="1"/>
    </xf>
    <xf numFmtId="0" fontId="50" fillId="35" borderId="18"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8" fillId="33" borderId="18" xfId="0" applyFont="1" applyFill="1" applyBorder="1" applyAlignment="1">
      <alignment horizontal="center"/>
    </xf>
    <xf numFmtId="0" fontId="51" fillId="35" borderId="22" xfId="0" applyFont="1" applyFill="1" applyBorder="1" applyAlignment="1">
      <alignment horizontal="center" vertical="center"/>
    </xf>
    <xf numFmtId="0" fontId="51" fillId="35" borderId="23" xfId="0" applyFont="1" applyFill="1" applyBorder="1" applyAlignment="1">
      <alignment horizontal="center" vertical="center"/>
    </xf>
    <xf numFmtId="0" fontId="51" fillId="35" borderId="24" xfId="0" applyFont="1" applyFill="1" applyBorder="1" applyAlignment="1">
      <alignment horizontal="center" vertical="center"/>
    </xf>
    <xf numFmtId="0" fontId="4" fillId="34" borderId="20" xfId="0" applyFont="1" applyFill="1" applyBorder="1" applyAlignment="1">
      <alignment horizontal="center" vertical="center" wrapText="1"/>
    </xf>
    <xf numFmtId="0" fontId="4" fillId="34" borderId="19" xfId="0" applyFont="1" applyFill="1" applyBorder="1" applyAlignment="1">
      <alignment horizontal="center" vertical="center" wrapText="1"/>
    </xf>
    <xf numFmtId="165" fontId="48" fillId="0" borderId="20" xfId="47" applyNumberFormat="1" applyFont="1" applyFill="1" applyBorder="1" applyAlignment="1">
      <alignment horizontal="center" vertical="center" wrapText="1"/>
    </xf>
    <xf numFmtId="165" fontId="48" fillId="0" borderId="19" xfId="47" applyNumberFormat="1" applyFont="1" applyFill="1" applyBorder="1" applyAlignment="1">
      <alignment horizontal="center" vertical="center" wrapText="1"/>
    </xf>
    <xf numFmtId="9" fontId="48" fillId="0" borderId="20" xfId="53" applyFont="1" applyFill="1" applyBorder="1" applyAlignment="1">
      <alignment horizontal="center" vertical="center" wrapText="1"/>
    </xf>
    <xf numFmtId="9" fontId="48" fillId="0" borderId="19" xfId="53" applyFont="1" applyFill="1" applyBorder="1" applyAlignment="1">
      <alignment horizontal="center" vertical="center" wrapText="1"/>
    </xf>
    <xf numFmtId="0" fontId="48" fillId="33" borderId="22" xfId="0" applyFont="1" applyFill="1" applyBorder="1" applyAlignment="1">
      <alignment horizontal="center" vertical="center"/>
    </xf>
    <xf numFmtId="0" fontId="48" fillId="33" borderId="24" xfId="0" applyFont="1" applyFill="1" applyBorder="1" applyAlignment="1">
      <alignment horizontal="center" vertical="center"/>
    </xf>
    <xf numFmtId="0" fontId="52" fillId="33" borderId="25" xfId="0" applyFont="1" applyFill="1" applyBorder="1" applyAlignment="1">
      <alignment horizontal="center" vertical="center" wrapText="1"/>
    </xf>
    <xf numFmtId="0" fontId="52" fillId="33" borderId="26" xfId="0" applyFont="1" applyFill="1" applyBorder="1" applyAlignment="1">
      <alignment horizontal="center" vertical="center" wrapText="1"/>
    </xf>
    <xf numFmtId="0" fontId="52" fillId="33" borderId="27" xfId="0" applyFont="1" applyFill="1" applyBorder="1" applyAlignment="1">
      <alignment horizontal="center" vertical="center" wrapText="1"/>
    </xf>
    <xf numFmtId="0" fontId="52" fillId="33" borderId="28" xfId="0" applyFont="1" applyFill="1" applyBorder="1" applyAlignment="1">
      <alignment horizontal="center" vertical="center" wrapText="1"/>
    </xf>
    <xf numFmtId="0" fontId="52" fillId="33" borderId="0" xfId="0" applyFont="1" applyFill="1" applyBorder="1" applyAlignment="1">
      <alignment horizontal="center" vertical="center" wrapText="1"/>
    </xf>
    <xf numFmtId="0" fontId="52" fillId="33" borderId="29" xfId="0" applyFont="1" applyFill="1" applyBorder="1" applyAlignment="1">
      <alignment horizontal="center" vertical="center" wrapText="1"/>
    </xf>
    <xf numFmtId="0" fontId="52" fillId="33" borderId="30" xfId="0" applyFont="1" applyFill="1" applyBorder="1" applyAlignment="1">
      <alignment horizontal="center" vertical="center" wrapText="1"/>
    </xf>
    <xf numFmtId="0" fontId="52" fillId="33" borderId="31" xfId="0" applyFont="1" applyFill="1" applyBorder="1" applyAlignment="1">
      <alignment horizontal="center" vertical="center" wrapText="1"/>
    </xf>
    <xf numFmtId="0" fontId="52" fillId="33" borderId="32" xfId="0" applyFont="1" applyFill="1" applyBorder="1" applyAlignment="1">
      <alignment horizontal="center" vertical="center" wrapText="1"/>
    </xf>
    <xf numFmtId="0" fontId="48" fillId="33" borderId="0" xfId="0" applyFont="1" applyFill="1" applyAlignment="1">
      <alignment horizontal="left" vertical="center" wrapText="1"/>
    </xf>
    <xf numFmtId="0" fontId="48" fillId="33" borderId="0" xfId="0" applyFont="1" applyFill="1" applyAlignment="1">
      <alignment horizontal="left" vertical="center"/>
    </xf>
    <xf numFmtId="10" fontId="48" fillId="33" borderId="20" xfId="53" applyNumberFormat="1" applyFont="1" applyFill="1" applyBorder="1" applyAlignment="1">
      <alignment horizontal="center" vertical="center" wrapText="1"/>
    </xf>
    <xf numFmtId="10" fontId="48" fillId="33" borderId="19" xfId="53" applyNumberFormat="1" applyFont="1" applyFill="1" applyBorder="1" applyAlignment="1">
      <alignment horizontal="center" vertical="center" wrapText="1"/>
    </xf>
    <xf numFmtId="166" fontId="6" fillId="33" borderId="20" xfId="53" applyNumberFormat="1" applyFont="1" applyFill="1" applyBorder="1" applyAlignment="1">
      <alignment horizontal="center" vertical="center" wrapText="1"/>
    </xf>
    <xf numFmtId="166" fontId="6" fillId="33" borderId="19" xfId="53" applyNumberFormat="1" applyFont="1" applyFill="1" applyBorder="1" applyAlignment="1">
      <alignment horizontal="center" vertical="center" wrapText="1"/>
    </xf>
    <xf numFmtId="9" fontId="48" fillId="33" borderId="20" xfId="53" applyFont="1" applyFill="1" applyBorder="1" applyAlignment="1">
      <alignment horizontal="center" vertical="center" wrapText="1"/>
    </xf>
    <xf numFmtId="9" fontId="48" fillId="33" borderId="19" xfId="53" applyFont="1" applyFill="1" applyBorder="1" applyAlignment="1">
      <alignment horizontal="center" vertical="center" wrapText="1"/>
    </xf>
    <xf numFmtId="0" fontId="48" fillId="0" borderId="20" xfId="47" applyNumberFormat="1" applyFont="1" applyFill="1" applyBorder="1" applyAlignment="1">
      <alignment horizontal="left" vertical="center" wrapText="1"/>
    </xf>
    <xf numFmtId="0" fontId="48" fillId="0" borderId="19" xfId="47" applyNumberFormat="1" applyFont="1" applyFill="1" applyBorder="1" applyAlignment="1">
      <alignment horizontal="left" vertical="center" wrapText="1"/>
    </xf>
    <xf numFmtId="0" fontId="48" fillId="33" borderId="20" xfId="0" applyFont="1" applyFill="1" applyBorder="1" applyAlignment="1">
      <alignment horizontal="center" vertical="center" wrapText="1"/>
    </xf>
    <xf numFmtId="0" fontId="48" fillId="33" borderId="19" xfId="0" applyFont="1" applyFill="1" applyBorder="1" applyAlignment="1">
      <alignment horizontal="center" vertical="center" wrapText="1"/>
    </xf>
    <xf numFmtId="0" fontId="53" fillId="33" borderId="20" xfId="0" applyNumberFormat="1" applyFont="1" applyFill="1" applyBorder="1" applyAlignment="1">
      <alignment horizontal="left" vertical="center" wrapText="1"/>
    </xf>
    <xf numFmtId="0" fontId="53" fillId="33" borderId="19" xfId="0" applyNumberFormat="1" applyFont="1" applyFill="1" applyBorder="1" applyAlignment="1">
      <alignment horizontal="left" vertical="center" wrapText="1"/>
    </xf>
    <xf numFmtId="0" fontId="48" fillId="0" borderId="20" xfId="47" applyNumberFormat="1" applyFont="1" applyFill="1" applyBorder="1" applyAlignment="1">
      <alignment horizontal="justify" vertical="center" wrapText="1"/>
    </xf>
    <xf numFmtId="0" fontId="48" fillId="0" borderId="19" xfId="47" applyNumberFormat="1" applyFont="1" applyFill="1" applyBorder="1" applyAlignment="1">
      <alignment horizontal="justify" vertical="center" wrapText="1"/>
    </xf>
    <xf numFmtId="165" fontId="48" fillId="33" borderId="20" xfId="47" applyNumberFormat="1" applyFont="1" applyFill="1" applyBorder="1" applyAlignment="1">
      <alignment horizontal="center" vertical="center" wrapText="1"/>
    </xf>
    <xf numFmtId="165" fontId="48" fillId="33" borderId="19" xfId="47" applyNumberFormat="1" applyFont="1" applyFill="1" applyBorder="1" applyAlignment="1">
      <alignment horizontal="center" vertical="center" wrapText="1"/>
    </xf>
    <xf numFmtId="9" fontId="6" fillId="0" borderId="20" xfId="53" applyFont="1" applyFill="1" applyBorder="1" applyAlignment="1">
      <alignment horizontal="center" vertical="center" wrapText="1"/>
    </xf>
    <xf numFmtId="9" fontId="6" fillId="0" borderId="19" xfId="53"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695325</xdr:colOff>
      <xdr:row>42</xdr:row>
      <xdr:rowOff>133350</xdr:rowOff>
    </xdr:from>
    <xdr:ext cx="76200" cy="438150"/>
    <xdr:sp>
      <xdr:nvSpPr>
        <xdr:cNvPr id="1" name="Text Box 5"/>
        <xdr:cNvSpPr txBox="1">
          <a:spLocks noChangeArrowheads="1"/>
        </xdr:cNvSpPr>
      </xdr:nvSpPr>
      <xdr:spPr>
        <a:xfrm>
          <a:off x="3743325" y="9553575"/>
          <a:ext cx="76200" cy="438150"/>
        </a:xfrm>
        <a:prstGeom prst="rect">
          <a:avLst/>
        </a:prstGeom>
        <a:solidFill>
          <a:srgbClr val="FFFFFF"/>
        </a:solidFill>
        <a:ln w="9525" cmpd="sng">
          <a:noFill/>
        </a:ln>
      </xdr:spPr>
      <xdr:txBody>
        <a:bodyPr vertOverflow="clip" wrap="square">
          <a:spAutoFit/>
        </a:bodyPr>
        <a:p>
          <a:pPr algn="l">
            <a:defRPr/>
          </a:pPr>
          <a:r>
            <a:rPr lang="en-US" cap="none" sz="1200" b="0" i="0" u="none" baseline="0">
              <a:solidFill>
                <a:srgbClr val="000000"/>
              </a:solidFill>
            </a:rPr>
            <a:t/>
          </a:r>
        </a:p>
      </xdr:txBody>
    </xdr:sp>
    <xdr:clientData/>
  </xdr:oneCellAnchor>
  <xdr:twoCellAnchor>
    <xdr:from>
      <xdr:col>0</xdr:col>
      <xdr:colOff>114300</xdr:colOff>
      <xdr:row>15</xdr:row>
      <xdr:rowOff>171450</xdr:rowOff>
    </xdr:from>
    <xdr:to>
      <xdr:col>8</xdr:col>
      <xdr:colOff>723900</xdr:colOff>
      <xdr:row>29</xdr:row>
      <xdr:rowOff>85725</xdr:rowOff>
    </xdr:to>
    <xdr:sp>
      <xdr:nvSpPr>
        <xdr:cNvPr id="2" name="Rectangle 11"/>
        <xdr:cNvSpPr>
          <a:spLocks/>
        </xdr:cNvSpPr>
      </xdr:nvSpPr>
      <xdr:spPr>
        <a:xfrm>
          <a:off x="114300" y="3638550"/>
          <a:ext cx="6705600" cy="2581275"/>
        </a:xfrm>
        <a:prstGeom prst="rect">
          <a:avLst/>
        </a:prstGeom>
        <a:noFill/>
        <a:ln w="38100" cmpd="sng">
          <a:noFill/>
        </a:ln>
      </xdr:spPr>
      <xdr:txBody>
        <a:bodyPr vertOverflow="clip" wrap="square"/>
        <a:p>
          <a:pPr algn="ctr">
            <a:defRPr/>
          </a:pPr>
          <a:r>
            <a:rPr lang="en-US" cap="none" sz="2400" b="0" i="0" u="none" baseline="0">
              <a:solidFill>
                <a:srgbClr val="000000"/>
              </a:solidFill>
            </a:rPr>
            <a:t>
</a:t>
          </a:r>
          <a:r>
            <a:rPr lang="en-US" cap="none" sz="2400" b="1" i="0" u="none" baseline="0">
              <a:solidFill>
                <a:srgbClr val="000000"/>
              </a:solidFill>
            </a:rPr>
            <a:t>
</a:t>
          </a:r>
          <a:r>
            <a:rPr lang="en-US" cap="none" sz="2400" b="1" i="0" u="none" baseline="0">
              <a:solidFill>
                <a:srgbClr val="000000"/>
              </a:solidFill>
            </a:rPr>
            <a:t>
</a:t>
          </a:r>
          <a:r>
            <a:rPr lang="en-US" cap="none" sz="2400" b="1" i="0" u="none" baseline="0">
              <a:solidFill>
                <a:srgbClr val="000000"/>
              </a:solidFill>
            </a:rPr>
            <a:t>SEGUIMIENTO AL PLAN ESTRATÉGICO INSTITUCIONAL
</a:t>
          </a:r>
          <a:r>
            <a:rPr lang="en-US" cap="none" sz="2400" b="1" i="0" u="none" baseline="0">
              <a:solidFill>
                <a:srgbClr val="000000"/>
              </a:solidFill>
            </a:rPr>
            <a:t>Corte a 31 de diciembre de 2017</a:t>
          </a:r>
        </a:p>
      </xdr:txBody>
    </xdr:sp>
    <xdr:clientData/>
  </xdr:twoCellAnchor>
  <xdr:twoCellAnchor editAs="oneCell">
    <xdr:from>
      <xdr:col>0</xdr:col>
      <xdr:colOff>38100</xdr:colOff>
      <xdr:row>2</xdr:row>
      <xdr:rowOff>0</xdr:rowOff>
    </xdr:from>
    <xdr:to>
      <xdr:col>8</xdr:col>
      <xdr:colOff>733425</xdr:colOff>
      <xdr:row>14</xdr:row>
      <xdr:rowOff>85725</xdr:rowOff>
    </xdr:to>
    <xdr:pic>
      <xdr:nvPicPr>
        <xdr:cNvPr id="3" name="11 Imagen" descr="graficacion-01.png"/>
        <xdr:cNvPicPr preferRelativeResize="1">
          <a:picLocks noChangeAspect="1"/>
        </xdr:cNvPicPr>
      </xdr:nvPicPr>
      <xdr:blipFill>
        <a:blip r:embed="rId1"/>
        <a:srcRect l="17831" r="17669" b="58276"/>
        <a:stretch>
          <a:fillRect/>
        </a:stretch>
      </xdr:blipFill>
      <xdr:spPr>
        <a:xfrm>
          <a:off x="38100" y="638175"/>
          <a:ext cx="6791325" cy="2371725"/>
        </a:xfrm>
        <a:prstGeom prst="rect">
          <a:avLst/>
        </a:prstGeom>
        <a:noFill/>
        <a:ln w="9525" cmpd="sng">
          <a:noFill/>
        </a:ln>
      </xdr:spPr>
    </xdr:pic>
    <xdr:clientData/>
  </xdr:twoCellAnchor>
  <xdr:twoCellAnchor editAs="oneCell">
    <xdr:from>
      <xdr:col>0</xdr:col>
      <xdr:colOff>190500</xdr:colOff>
      <xdr:row>36</xdr:row>
      <xdr:rowOff>104775</xdr:rowOff>
    </xdr:from>
    <xdr:to>
      <xdr:col>8</xdr:col>
      <xdr:colOff>638175</xdr:colOff>
      <xdr:row>45</xdr:row>
      <xdr:rowOff>85725</xdr:rowOff>
    </xdr:to>
    <xdr:pic>
      <xdr:nvPicPr>
        <xdr:cNvPr id="4" name="12 Imagen" descr="graficacion-01.png"/>
        <xdr:cNvPicPr preferRelativeResize="1">
          <a:picLocks noChangeAspect="1"/>
        </xdr:cNvPicPr>
      </xdr:nvPicPr>
      <xdr:blipFill>
        <a:blip r:embed="rId1"/>
        <a:srcRect l="22198" t="78611" r="24101"/>
        <a:stretch>
          <a:fillRect/>
        </a:stretch>
      </xdr:blipFill>
      <xdr:spPr>
        <a:xfrm>
          <a:off x="190500" y="8248650"/>
          <a:ext cx="6543675" cy="1828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1009650</xdr:colOff>
      <xdr:row>0</xdr:row>
      <xdr:rowOff>57150</xdr:rowOff>
    </xdr:from>
    <xdr:to>
      <xdr:col>2</xdr:col>
      <xdr:colOff>419100</xdr:colOff>
      <xdr:row>2</xdr:row>
      <xdr:rowOff>247650</xdr:rowOff>
    </xdr:to>
    <xdr:pic>
      <xdr:nvPicPr>
        <xdr:cNvPr id="1" name="Imagen 1" descr="Departamento Administrativo de Ciencia, Tecnología e Innovación. COLCIENCIAS"/>
        <xdr:cNvPicPr preferRelativeResize="1">
          <a:picLocks noChangeAspect="1"/>
        </xdr:cNvPicPr>
      </xdr:nvPicPr>
      <xdr:blipFill>
        <a:blip r:embed="rId1"/>
        <a:stretch>
          <a:fillRect/>
        </a:stretch>
      </xdr:blipFill>
      <xdr:spPr>
        <a:xfrm>
          <a:off x="1009650" y="57150"/>
          <a:ext cx="4152900"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6"/>
  <sheetViews>
    <sheetView view="pageBreakPreview" zoomScale="60" zoomScaleNormal="60" zoomScalePageLayoutView="0" workbookViewId="0" topLeftCell="A1">
      <selection activeCell="U30" sqref="U30"/>
    </sheetView>
  </sheetViews>
  <sheetFormatPr defaultColWidth="11.421875" defaultRowHeight="15"/>
  <sheetData>
    <row r="1" spans="1:9" ht="15">
      <c r="A1" s="1"/>
      <c r="B1" s="2"/>
      <c r="C1" s="2"/>
      <c r="D1" s="2"/>
      <c r="E1" s="2"/>
      <c r="F1" s="2"/>
      <c r="G1" s="2"/>
      <c r="H1" s="2"/>
      <c r="I1" s="3"/>
    </row>
    <row r="2" spans="1:9" ht="35.25" customHeight="1">
      <c r="A2" s="4"/>
      <c r="B2" s="5"/>
      <c r="C2" s="5"/>
      <c r="D2" s="5"/>
      <c r="E2" s="5"/>
      <c r="F2" s="5"/>
      <c r="G2" s="5"/>
      <c r="H2" s="5"/>
      <c r="I2" s="6"/>
    </row>
    <row r="3" spans="1:9" ht="15">
      <c r="A3" s="4"/>
      <c r="B3" s="5"/>
      <c r="C3" s="5"/>
      <c r="D3" s="5"/>
      <c r="E3" s="5"/>
      <c r="F3" s="5"/>
      <c r="G3" s="5"/>
      <c r="H3" s="5"/>
      <c r="I3" s="6"/>
    </row>
    <row r="4" spans="1:9" ht="15">
      <c r="A4" s="4"/>
      <c r="B4" s="5"/>
      <c r="C4" s="5"/>
      <c r="D4" s="5"/>
      <c r="E4" s="5"/>
      <c r="F4" s="5"/>
      <c r="G4" s="5"/>
      <c r="H4" s="5"/>
      <c r="I4" s="6"/>
    </row>
    <row r="5" spans="1:9" ht="15">
      <c r="A5" s="4"/>
      <c r="B5" s="5"/>
      <c r="C5" s="5"/>
      <c r="D5" s="5"/>
      <c r="E5" s="5"/>
      <c r="F5" s="5"/>
      <c r="G5" s="5"/>
      <c r="H5" s="5"/>
      <c r="I5" s="6"/>
    </row>
    <row r="6" spans="1:9" ht="15">
      <c r="A6" s="4"/>
      <c r="B6" s="5"/>
      <c r="C6" s="5"/>
      <c r="D6" s="5"/>
      <c r="E6" s="5"/>
      <c r="F6" s="5"/>
      <c r="G6" s="5"/>
      <c r="H6" s="5"/>
      <c r="I6" s="6"/>
    </row>
    <row r="7" spans="1:9" ht="15">
      <c r="A7" s="4"/>
      <c r="B7" s="5"/>
      <c r="C7" s="5"/>
      <c r="D7" s="5"/>
      <c r="E7" s="5"/>
      <c r="F7" s="5"/>
      <c r="G7" s="5"/>
      <c r="H7" s="5"/>
      <c r="I7" s="6"/>
    </row>
    <row r="8" spans="1:9" ht="15">
      <c r="A8" s="4"/>
      <c r="B8" s="5"/>
      <c r="C8" s="5"/>
      <c r="D8" s="5"/>
      <c r="E8" s="5"/>
      <c r="F8" s="5"/>
      <c r="G8" s="5"/>
      <c r="H8" s="5"/>
      <c r="I8" s="6"/>
    </row>
    <row r="9" spans="1:9" ht="15">
      <c r="A9" s="4"/>
      <c r="B9" s="5"/>
      <c r="C9" s="5"/>
      <c r="D9" s="5"/>
      <c r="E9" s="5"/>
      <c r="F9" s="5"/>
      <c r="G9" s="5"/>
      <c r="H9" s="5"/>
      <c r="I9" s="6"/>
    </row>
    <row r="10" spans="1:9" ht="15">
      <c r="A10" s="4"/>
      <c r="B10" s="5"/>
      <c r="C10" s="5"/>
      <c r="D10" s="5"/>
      <c r="E10" s="5"/>
      <c r="F10" s="5"/>
      <c r="G10" s="5"/>
      <c r="H10" s="5"/>
      <c r="I10" s="6"/>
    </row>
    <row r="11" spans="1:9" ht="15">
      <c r="A11" s="4"/>
      <c r="B11" s="5"/>
      <c r="C11" s="5"/>
      <c r="D11" s="5"/>
      <c r="E11" s="5"/>
      <c r="F11" s="5"/>
      <c r="G11" s="5"/>
      <c r="H11" s="5"/>
      <c r="I11" s="6"/>
    </row>
    <row r="12" spans="1:9" ht="15">
      <c r="A12" s="4"/>
      <c r="B12" s="5"/>
      <c r="C12" s="5"/>
      <c r="D12" s="5"/>
      <c r="E12" s="5"/>
      <c r="F12" s="5"/>
      <c r="G12" s="5"/>
      <c r="H12" s="5"/>
      <c r="I12" s="6"/>
    </row>
    <row r="13" spans="1:9" ht="15">
      <c r="A13" s="4"/>
      <c r="B13" s="5"/>
      <c r="C13" s="5"/>
      <c r="D13" s="5"/>
      <c r="E13" s="5"/>
      <c r="F13" s="5"/>
      <c r="G13" s="5"/>
      <c r="H13" s="5"/>
      <c r="I13" s="6"/>
    </row>
    <row r="14" spans="1:9" ht="15">
      <c r="A14" s="4"/>
      <c r="B14" s="5"/>
      <c r="C14" s="5"/>
      <c r="D14" s="5"/>
      <c r="E14" s="5"/>
      <c r="F14" s="5"/>
      <c r="G14" s="5"/>
      <c r="H14" s="5"/>
      <c r="I14" s="6"/>
    </row>
    <row r="15" spans="1:9" ht="42.75" customHeight="1">
      <c r="A15" s="4"/>
      <c r="B15" s="5"/>
      <c r="C15" s="5"/>
      <c r="D15" s="5"/>
      <c r="E15" s="5"/>
      <c r="F15" s="5"/>
      <c r="G15" s="5"/>
      <c r="H15" s="5"/>
      <c r="I15" s="6"/>
    </row>
    <row r="16" spans="1:9" ht="15">
      <c r="A16" s="4"/>
      <c r="B16" s="5"/>
      <c r="C16" s="5"/>
      <c r="D16" s="5"/>
      <c r="E16" s="5"/>
      <c r="F16" s="5"/>
      <c r="G16" s="5"/>
      <c r="H16" s="5"/>
      <c r="I16" s="6"/>
    </row>
    <row r="17" spans="1:9" ht="15">
      <c r="A17" s="4"/>
      <c r="B17" s="5"/>
      <c r="C17" s="5"/>
      <c r="D17" s="5"/>
      <c r="E17" s="5"/>
      <c r="F17" s="5"/>
      <c r="G17" s="5"/>
      <c r="H17" s="5"/>
      <c r="I17" s="6"/>
    </row>
    <row r="18" spans="1:9" ht="15">
      <c r="A18" s="4"/>
      <c r="B18" s="5"/>
      <c r="C18" s="5"/>
      <c r="D18" s="5"/>
      <c r="E18" s="5"/>
      <c r="F18" s="5"/>
      <c r="G18" s="5"/>
      <c r="H18" s="5"/>
      <c r="I18" s="6"/>
    </row>
    <row r="19" spans="1:9" ht="15">
      <c r="A19" s="4"/>
      <c r="B19" s="5"/>
      <c r="C19" s="5"/>
      <c r="D19" s="5"/>
      <c r="E19" s="5"/>
      <c r="F19" s="5"/>
      <c r="G19" s="5"/>
      <c r="H19" s="5"/>
      <c r="I19" s="6"/>
    </row>
    <row r="20" spans="1:9" ht="15">
      <c r="A20" s="4"/>
      <c r="B20" s="5"/>
      <c r="C20" s="5"/>
      <c r="D20" s="5"/>
      <c r="E20" s="5"/>
      <c r="F20" s="5"/>
      <c r="G20" s="5"/>
      <c r="H20" s="5"/>
      <c r="I20" s="6"/>
    </row>
    <row r="21" spans="1:9" ht="15">
      <c r="A21" s="4"/>
      <c r="B21" s="5"/>
      <c r="C21" s="5"/>
      <c r="D21" s="5"/>
      <c r="E21" s="5"/>
      <c r="F21" s="5"/>
      <c r="G21" s="5"/>
      <c r="H21" s="5"/>
      <c r="I21" s="6"/>
    </row>
    <row r="22" spans="1:9" ht="15">
      <c r="A22" s="4"/>
      <c r="B22" s="5"/>
      <c r="C22" s="5"/>
      <c r="D22" s="5"/>
      <c r="E22" s="5"/>
      <c r="F22" s="5"/>
      <c r="G22" s="5"/>
      <c r="H22" s="5"/>
      <c r="I22" s="6"/>
    </row>
    <row r="23" spans="1:9" ht="15">
      <c r="A23" s="4"/>
      <c r="B23" s="5"/>
      <c r="C23" s="5"/>
      <c r="D23" s="5"/>
      <c r="E23" s="5"/>
      <c r="F23" s="5"/>
      <c r="G23" s="5"/>
      <c r="H23" s="5"/>
      <c r="I23" s="6"/>
    </row>
    <row r="24" spans="1:9" ht="15">
      <c r="A24" s="4"/>
      <c r="B24" s="5"/>
      <c r="C24" s="5"/>
      <c r="D24" s="5"/>
      <c r="E24" s="5"/>
      <c r="F24" s="5"/>
      <c r="G24" s="5"/>
      <c r="H24" s="5"/>
      <c r="I24" s="6"/>
    </row>
    <row r="25" spans="1:9" ht="15">
      <c r="A25" s="4"/>
      <c r="B25" s="5"/>
      <c r="C25" s="5"/>
      <c r="D25" s="5"/>
      <c r="E25" s="5"/>
      <c r="F25" s="5"/>
      <c r="G25" s="5"/>
      <c r="H25" s="5"/>
      <c r="I25" s="6"/>
    </row>
    <row r="26" spans="1:9" ht="15">
      <c r="A26" s="4"/>
      <c r="B26" s="5"/>
      <c r="C26" s="5"/>
      <c r="D26" s="5"/>
      <c r="E26" s="5"/>
      <c r="F26" s="5"/>
      <c r="G26" s="5"/>
      <c r="H26" s="5"/>
      <c r="I26" s="6"/>
    </row>
    <row r="27" spans="1:9" ht="15">
      <c r="A27" s="4"/>
      <c r="B27" s="5"/>
      <c r="C27" s="5"/>
      <c r="D27" s="5"/>
      <c r="E27" s="5"/>
      <c r="F27" s="5"/>
      <c r="G27" s="5"/>
      <c r="H27" s="5"/>
      <c r="I27" s="6"/>
    </row>
    <row r="28" spans="1:9" ht="15">
      <c r="A28" s="4"/>
      <c r="B28" s="5"/>
      <c r="C28" s="5"/>
      <c r="D28" s="5"/>
      <c r="E28" s="5"/>
      <c r="F28" s="5"/>
      <c r="G28" s="5"/>
      <c r="H28" s="5"/>
      <c r="I28" s="6"/>
    </row>
    <row r="29" spans="1:9" ht="15">
      <c r="A29" s="4"/>
      <c r="B29" s="5"/>
      <c r="C29" s="5"/>
      <c r="D29" s="5"/>
      <c r="E29" s="5"/>
      <c r="F29" s="5"/>
      <c r="G29" s="5"/>
      <c r="H29" s="5"/>
      <c r="I29" s="6"/>
    </row>
    <row r="30" spans="1:9" ht="42" customHeight="1">
      <c r="A30" s="4"/>
      <c r="B30" s="5"/>
      <c r="C30" s="5"/>
      <c r="D30" s="5"/>
      <c r="E30" s="5"/>
      <c r="F30" s="5"/>
      <c r="G30" s="5"/>
      <c r="H30" s="5"/>
      <c r="I30" s="6"/>
    </row>
    <row r="31" spans="1:9" ht="15">
      <c r="A31" s="4"/>
      <c r="B31" s="5"/>
      <c r="C31" s="5"/>
      <c r="D31" s="5"/>
      <c r="E31" s="5"/>
      <c r="F31" s="5"/>
      <c r="G31" s="5"/>
      <c r="H31" s="5"/>
      <c r="I31" s="6"/>
    </row>
    <row r="32" spans="1:9" ht="20.25" customHeight="1">
      <c r="A32" s="4"/>
      <c r="B32" s="5"/>
      <c r="C32" s="5"/>
      <c r="D32" s="5"/>
      <c r="E32" s="5"/>
      <c r="F32" s="5"/>
      <c r="G32" s="5"/>
      <c r="H32" s="5"/>
      <c r="I32" s="6"/>
    </row>
    <row r="33" spans="1:9" ht="20.25" customHeight="1">
      <c r="A33" s="4"/>
      <c r="B33" s="5"/>
      <c r="C33" s="5"/>
      <c r="D33" s="5"/>
      <c r="E33" s="5"/>
      <c r="F33" s="5"/>
      <c r="G33" s="5"/>
      <c r="H33" s="5"/>
      <c r="I33" s="6"/>
    </row>
    <row r="34" spans="1:9" ht="20.25" customHeight="1">
      <c r="A34" s="4"/>
      <c r="B34" s="5"/>
      <c r="C34" s="5"/>
      <c r="D34" s="5"/>
      <c r="E34" s="5"/>
      <c r="F34" s="5"/>
      <c r="G34" s="5"/>
      <c r="H34" s="5"/>
      <c r="I34" s="6"/>
    </row>
    <row r="35" spans="1:9" ht="20.25" customHeight="1">
      <c r="A35" s="4"/>
      <c r="B35" s="5"/>
      <c r="C35" s="5"/>
      <c r="D35" s="5"/>
      <c r="E35" s="5"/>
      <c r="F35" s="5"/>
      <c r="G35" s="5"/>
      <c r="H35" s="5"/>
      <c r="I35" s="6"/>
    </row>
    <row r="36" spans="1:9" ht="20.25" customHeight="1">
      <c r="A36" s="42" t="s">
        <v>66</v>
      </c>
      <c r="B36" s="43"/>
      <c r="C36" s="43"/>
      <c r="D36" s="43"/>
      <c r="E36" s="43"/>
      <c r="F36" s="43"/>
      <c r="G36" s="43"/>
      <c r="H36" s="43"/>
      <c r="I36" s="44"/>
    </row>
    <row r="37" spans="1:9" ht="20.25" customHeight="1">
      <c r="A37" s="4"/>
      <c r="B37" s="5"/>
      <c r="C37" s="5"/>
      <c r="D37" s="5"/>
      <c r="E37" s="5"/>
      <c r="F37" s="5"/>
      <c r="G37" s="5"/>
      <c r="H37" s="5"/>
      <c r="I37" s="6"/>
    </row>
    <row r="38" spans="1:9" ht="20.25" customHeight="1">
      <c r="A38" s="4"/>
      <c r="B38" s="5"/>
      <c r="C38" s="5"/>
      <c r="D38" s="5"/>
      <c r="E38" s="5"/>
      <c r="F38" s="5"/>
      <c r="G38" s="5"/>
      <c r="H38" s="5"/>
      <c r="I38" s="6"/>
    </row>
    <row r="39" spans="1:9" ht="15">
      <c r="A39" s="4"/>
      <c r="B39" s="5"/>
      <c r="C39" s="5"/>
      <c r="D39" s="5"/>
      <c r="E39" s="5"/>
      <c r="F39" s="5"/>
      <c r="G39" s="5"/>
      <c r="H39" s="5"/>
      <c r="I39" s="6"/>
    </row>
    <row r="40" spans="1:9" ht="15">
      <c r="A40" s="4"/>
      <c r="B40" s="5"/>
      <c r="C40" s="5"/>
      <c r="D40" s="5"/>
      <c r="E40" s="5"/>
      <c r="F40" s="5"/>
      <c r="G40" s="5"/>
      <c r="H40" s="5"/>
      <c r="I40" s="6"/>
    </row>
    <row r="41" spans="1:9" ht="15">
      <c r="A41" s="4"/>
      <c r="B41" s="5"/>
      <c r="C41" s="5"/>
      <c r="D41" s="5"/>
      <c r="E41" s="5"/>
      <c r="F41" s="5"/>
      <c r="G41" s="5"/>
      <c r="H41" s="5"/>
      <c r="I41" s="6"/>
    </row>
    <row r="42" spans="1:9" ht="15">
      <c r="A42" s="4"/>
      <c r="B42" s="5"/>
      <c r="C42" s="5"/>
      <c r="D42" s="5"/>
      <c r="E42" s="5"/>
      <c r="F42" s="5"/>
      <c r="G42" s="5"/>
      <c r="H42" s="5"/>
      <c r="I42" s="6"/>
    </row>
    <row r="43" spans="1:9" ht="15">
      <c r="A43" s="4"/>
      <c r="B43" s="5"/>
      <c r="C43" s="5"/>
      <c r="D43" s="5"/>
      <c r="E43" s="5"/>
      <c r="F43" s="5"/>
      <c r="G43" s="5"/>
      <c r="H43" s="5"/>
      <c r="I43" s="6"/>
    </row>
    <row r="44" spans="1:9" ht="15">
      <c r="A44" s="4"/>
      <c r="B44" s="5"/>
      <c r="C44" s="5"/>
      <c r="D44" s="5"/>
      <c r="E44" s="5"/>
      <c r="F44" s="5"/>
      <c r="G44" s="5"/>
      <c r="H44" s="5"/>
      <c r="I44" s="6"/>
    </row>
    <row r="45" spans="1:9" ht="15">
      <c r="A45" s="4"/>
      <c r="B45" s="5"/>
      <c r="C45" s="5"/>
      <c r="D45" s="5"/>
      <c r="E45" s="5"/>
      <c r="F45" s="5"/>
      <c r="G45" s="5"/>
      <c r="H45" s="5"/>
      <c r="I45" s="6"/>
    </row>
    <row r="46" spans="1:9" ht="15.75" thickBot="1">
      <c r="A46" s="7"/>
      <c r="B46" s="8"/>
      <c r="C46" s="8"/>
      <c r="D46" s="8"/>
      <c r="E46" s="8"/>
      <c r="F46" s="8"/>
      <c r="G46" s="8"/>
      <c r="H46" s="8"/>
      <c r="I46" s="9"/>
    </row>
  </sheetData>
  <sheetProtection/>
  <mergeCells count="1">
    <mergeCell ref="A36:I36"/>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79" r:id="rId2"/>
  <drawing r:id="rId1"/>
</worksheet>
</file>

<file path=xl/worksheets/sheet2.xml><?xml version="1.0" encoding="utf-8"?>
<worksheet xmlns="http://schemas.openxmlformats.org/spreadsheetml/2006/main" xmlns:r="http://schemas.openxmlformats.org/officeDocument/2006/relationships">
  <dimension ref="A1:Z31"/>
  <sheetViews>
    <sheetView tabSelected="1" view="pageBreakPreview" zoomScale="60" zoomScaleNormal="60" zoomScalePageLayoutView="30" workbookViewId="0" topLeftCell="A1">
      <pane xSplit="1" ySplit="8" topLeftCell="B21" activePane="bottomRight" state="frozen"/>
      <selection pane="topLeft" activeCell="A1" sqref="A1"/>
      <selection pane="topRight" activeCell="B1" sqref="B1"/>
      <selection pane="bottomLeft" activeCell="A9" sqref="A9"/>
      <selection pane="bottomRight" activeCell="K21" sqref="K21:K22"/>
    </sheetView>
  </sheetViews>
  <sheetFormatPr defaultColWidth="11.421875" defaultRowHeight="15"/>
  <cols>
    <col min="1" max="1" width="31.57421875" style="15" customWidth="1"/>
    <col min="2" max="2" width="39.57421875" style="15" customWidth="1"/>
    <col min="3" max="3" width="16.7109375" style="33" customWidth="1"/>
    <col min="4" max="4" width="13.57421875" style="33" customWidth="1"/>
    <col min="5" max="5" width="11.7109375" style="38" customWidth="1"/>
    <col min="6" max="6" width="11.7109375" style="33" customWidth="1"/>
    <col min="7" max="8" width="14.00390625" style="33" customWidth="1"/>
    <col min="9" max="9" width="16.140625" style="38" customWidth="1"/>
    <col min="10" max="11" width="11.7109375" style="33" customWidth="1"/>
    <col min="12" max="12" width="14.421875" style="33" customWidth="1"/>
    <col min="13" max="13" width="14.57421875" style="33" customWidth="1"/>
    <col min="14" max="14" width="11.7109375" style="33" customWidth="1"/>
    <col min="15" max="15" width="12.57421875" style="38" customWidth="1"/>
    <col min="16" max="19" width="11.7109375" style="38" hidden="1" customWidth="1"/>
    <col min="20" max="20" width="14.421875" style="38" customWidth="1"/>
    <col min="21" max="21" width="14.00390625" style="33" customWidth="1"/>
    <col min="22" max="22" width="11.7109375" style="33" customWidth="1"/>
    <col min="23" max="23" width="117.00390625" style="15" customWidth="1"/>
    <col min="24" max="24" width="23.28125" style="34" customWidth="1"/>
    <col min="25" max="16384" width="11.421875" style="15" customWidth="1"/>
  </cols>
  <sheetData>
    <row r="1" spans="1:24" ht="25.5" customHeight="1">
      <c r="A1" s="50"/>
      <c r="B1" s="50"/>
      <c r="C1" s="62" t="s">
        <v>4</v>
      </c>
      <c r="D1" s="63"/>
      <c r="E1" s="63"/>
      <c r="F1" s="63"/>
      <c r="G1" s="63"/>
      <c r="H1" s="63"/>
      <c r="I1" s="63"/>
      <c r="J1" s="63"/>
      <c r="K1" s="63"/>
      <c r="L1" s="63"/>
      <c r="M1" s="63"/>
      <c r="N1" s="63"/>
      <c r="O1" s="63"/>
      <c r="P1" s="63"/>
      <c r="Q1" s="63"/>
      <c r="R1" s="63"/>
      <c r="S1" s="63"/>
      <c r="T1" s="63"/>
      <c r="U1" s="63"/>
      <c r="V1" s="64"/>
      <c r="W1" s="60" t="s">
        <v>61</v>
      </c>
      <c r="X1" s="61"/>
    </row>
    <row r="2" spans="1:24" ht="25.5" customHeight="1">
      <c r="A2" s="50"/>
      <c r="B2" s="50"/>
      <c r="C2" s="65"/>
      <c r="D2" s="66"/>
      <c r="E2" s="66"/>
      <c r="F2" s="66"/>
      <c r="G2" s="66"/>
      <c r="H2" s="66"/>
      <c r="I2" s="66"/>
      <c r="J2" s="66"/>
      <c r="K2" s="66"/>
      <c r="L2" s="66"/>
      <c r="M2" s="66"/>
      <c r="N2" s="66"/>
      <c r="O2" s="66"/>
      <c r="P2" s="66"/>
      <c r="Q2" s="66"/>
      <c r="R2" s="66"/>
      <c r="S2" s="66"/>
      <c r="T2" s="66"/>
      <c r="U2" s="66"/>
      <c r="V2" s="67"/>
      <c r="W2" s="60" t="s">
        <v>62</v>
      </c>
      <c r="X2" s="61"/>
    </row>
    <row r="3" spans="1:24" s="19" customFormat="1" ht="25.5" customHeight="1">
      <c r="A3" s="50"/>
      <c r="B3" s="50"/>
      <c r="C3" s="68"/>
      <c r="D3" s="69"/>
      <c r="E3" s="69"/>
      <c r="F3" s="69"/>
      <c r="G3" s="69"/>
      <c r="H3" s="69"/>
      <c r="I3" s="69"/>
      <c r="J3" s="69"/>
      <c r="K3" s="69"/>
      <c r="L3" s="69"/>
      <c r="M3" s="69"/>
      <c r="N3" s="69"/>
      <c r="O3" s="69"/>
      <c r="P3" s="69"/>
      <c r="Q3" s="69"/>
      <c r="R3" s="69"/>
      <c r="S3" s="69"/>
      <c r="T3" s="69"/>
      <c r="U3" s="69"/>
      <c r="V3" s="70"/>
      <c r="W3" s="60" t="s">
        <v>63</v>
      </c>
      <c r="X3" s="61"/>
    </row>
    <row r="4" spans="1:24" s="19" customFormat="1" ht="12.75" customHeight="1">
      <c r="A4" s="10"/>
      <c r="B4" s="10"/>
      <c r="C4" s="10"/>
      <c r="D4" s="10"/>
      <c r="E4" s="20"/>
      <c r="F4" s="10"/>
      <c r="G4" s="10"/>
      <c r="H4" s="10"/>
      <c r="I4" s="20"/>
      <c r="J4" s="10"/>
      <c r="K4" s="10"/>
      <c r="L4" s="10"/>
      <c r="M4" s="10"/>
      <c r="N4" s="10"/>
      <c r="O4" s="20"/>
      <c r="P4" s="20"/>
      <c r="Q4" s="20"/>
      <c r="R4" s="20"/>
      <c r="S4" s="20"/>
      <c r="T4" s="20"/>
      <c r="U4" s="10"/>
      <c r="V4" s="10"/>
      <c r="W4" s="10"/>
      <c r="X4" s="10"/>
    </row>
    <row r="5" spans="1:24" s="19" customFormat="1" ht="35.25" customHeight="1">
      <c r="A5" s="51" t="s">
        <v>52</v>
      </c>
      <c r="B5" s="52"/>
      <c r="C5" s="52"/>
      <c r="D5" s="52"/>
      <c r="E5" s="52"/>
      <c r="F5" s="52"/>
      <c r="G5" s="52"/>
      <c r="H5" s="52"/>
      <c r="I5" s="52"/>
      <c r="J5" s="52"/>
      <c r="K5" s="52"/>
      <c r="L5" s="52"/>
      <c r="M5" s="52"/>
      <c r="N5" s="52"/>
      <c r="O5" s="52"/>
      <c r="P5" s="52"/>
      <c r="Q5" s="52"/>
      <c r="R5" s="52"/>
      <c r="S5" s="52"/>
      <c r="T5" s="52"/>
      <c r="U5" s="52"/>
      <c r="V5" s="52"/>
      <c r="W5" s="52"/>
      <c r="X5" s="53"/>
    </row>
    <row r="6" spans="1:24" ht="17.25">
      <c r="A6" s="10"/>
      <c r="B6" s="10"/>
      <c r="C6" s="10"/>
      <c r="D6" s="10"/>
      <c r="E6" s="20"/>
      <c r="F6" s="10"/>
      <c r="G6" s="10"/>
      <c r="H6" s="10"/>
      <c r="I6" s="20"/>
      <c r="J6" s="10"/>
      <c r="K6" s="10"/>
      <c r="L6" s="10"/>
      <c r="M6" s="10"/>
      <c r="N6" s="10"/>
      <c r="O6" s="20"/>
      <c r="P6" s="20"/>
      <c r="Q6" s="20"/>
      <c r="R6" s="20"/>
      <c r="S6" s="20"/>
      <c r="T6" s="20"/>
      <c r="U6" s="10"/>
      <c r="V6" s="10"/>
      <c r="W6" s="10"/>
      <c r="X6" s="10"/>
    </row>
    <row r="7" spans="1:24" ht="35.25" customHeight="1">
      <c r="A7" s="48" t="s">
        <v>5</v>
      </c>
      <c r="B7" s="48" t="s">
        <v>6</v>
      </c>
      <c r="C7" s="48" t="s">
        <v>7</v>
      </c>
      <c r="D7" s="48" t="s">
        <v>47</v>
      </c>
      <c r="E7" s="48" t="s">
        <v>11</v>
      </c>
      <c r="F7" s="54" t="s">
        <v>40</v>
      </c>
      <c r="G7" s="48" t="s">
        <v>12</v>
      </c>
      <c r="H7" s="54" t="s">
        <v>56</v>
      </c>
      <c r="I7" s="48" t="s">
        <v>13</v>
      </c>
      <c r="J7" s="49" t="s">
        <v>57</v>
      </c>
      <c r="K7" s="49"/>
      <c r="L7" s="49"/>
      <c r="M7" s="49"/>
      <c r="N7" s="49" t="s">
        <v>58</v>
      </c>
      <c r="O7" s="48" t="s">
        <v>14</v>
      </c>
      <c r="P7" s="48" t="s">
        <v>8</v>
      </c>
      <c r="Q7" s="48"/>
      <c r="R7" s="48"/>
      <c r="S7" s="48"/>
      <c r="T7" s="48" t="s">
        <v>9</v>
      </c>
      <c r="U7" s="49" t="s">
        <v>53</v>
      </c>
      <c r="V7" s="49" t="s">
        <v>59</v>
      </c>
      <c r="W7" s="54" t="s">
        <v>60</v>
      </c>
      <c r="X7" s="48" t="s">
        <v>10</v>
      </c>
    </row>
    <row r="8" spans="1:24" ht="30.75" customHeight="1">
      <c r="A8" s="48"/>
      <c r="B8" s="48"/>
      <c r="C8" s="48"/>
      <c r="D8" s="48"/>
      <c r="E8" s="48"/>
      <c r="F8" s="55"/>
      <c r="G8" s="48"/>
      <c r="H8" s="55"/>
      <c r="I8" s="48"/>
      <c r="J8" s="18" t="s">
        <v>0</v>
      </c>
      <c r="K8" s="18" t="s">
        <v>1</v>
      </c>
      <c r="L8" s="18" t="s">
        <v>2</v>
      </c>
      <c r="M8" s="18" t="s">
        <v>3</v>
      </c>
      <c r="N8" s="49"/>
      <c r="O8" s="48"/>
      <c r="P8" s="48" t="s">
        <v>0</v>
      </c>
      <c r="Q8" s="48" t="s">
        <v>1</v>
      </c>
      <c r="R8" s="48" t="s">
        <v>2</v>
      </c>
      <c r="S8" s="48" t="s">
        <v>3</v>
      </c>
      <c r="T8" s="48"/>
      <c r="U8" s="49"/>
      <c r="V8" s="49"/>
      <c r="W8" s="55"/>
      <c r="X8" s="48"/>
    </row>
    <row r="9" spans="1:26" ht="409.5" customHeight="1">
      <c r="A9" s="45" t="s">
        <v>15</v>
      </c>
      <c r="B9" s="21" t="s">
        <v>16</v>
      </c>
      <c r="C9" s="56" t="s">
        <v>18</v>
      </c>
      <c r="D9" s="56">
        <v>9163</v>
      </c>
      <c r="E9" s="56">
        <v>2500</v>
      </c>
      <c r="F9" s="56">
        <v>2500</v>
      </c>
      <c r="G9" s="56">
        <v>2500</v>
      </c>
      <c r="H9" s="56">
        <v>1819</v>
      </c>
      <c r="I9" s="56">
        <v>2160</v>
      </c>
      <c r="J9" s="56" t="s">
        <v>19</v>
      </c>
      <c r="K9" s="56">
        <v>1292</v>
      </c>
      <c r="L9" s="56">
        <f>1292+40</f>
        <v>1332</v>
      </c>
      <c r="M9" s="56">
        <f>+L9+598+148</f>
        <v>2078</v>
      </c>
      <c r="N9" s="58">
        <f>+M9/I9</f>
        <v>0.962037037037037</v>
      </c>
      <c r="O9" s="56">
        <v>1500</v>
      </c>
      <c r="P9" s="56"/>
      <c r="Q9" s="56"/>
      <c r="R9" s="56"/>
      <c r="S9" s="56"/>
      <c r="T9" s="56">
        <f>+E9+G9+I9+O9</f>
        <v>8660</v>
      </c>
      <c r="U9" s="56">
        <f>+F9+H9+M9</f>
        <v>6397</v>
      </c>
      <c r="V9" s="58">
        <f>+U9/T9</f>
        <v>0.7386836027713626</v>
      </c>
      <c r="W9" s="83" t="s">
        <v>67</v>
      </c>
      <c r="X9" s="81" t="s">
        <v>41</v>
      </c>
      <c r="Z9" s="41"/>
    </row>
    <row r="10" spans="1:26" ht="409.5" customHeight="1">
      <c r="A10" s="46"/>
      <c r="B10" s="21"/>
      <c r="C10" s="57"/>
      <c r="D10" s="57"/>
      <c r="E10" s="57"/>
      <c r="F10" s="57"/>
      <c r="G10" s="57"/>
      <c r="H10" s="57"/>
      <c r="I10" s="57"/>
      <c r="J10" s="57"/>
      <c r="K10" s="57"/>
      <c r="L10" s="57"/>
      <c r="M10" s="57"/>
      <c r="N10" s="59"/>
      <c r="O10" s="57"/>
      <c r="P10" s="57"/>
      <c r="Q10" s="57"/>
      <c r="R10" s="57"/>
      <c r="S10" s="57"/>
      <c r="T10" s="57"/>
      <c r="U10" s="57"/>
      <c r="V10" s="59"/>
      <c r="W10" s="84"/>
      <c r="X10" s="82"/>
      <c r="Z10" s="24"/>
    </row>
    <row r="11" spans="1:24" ht="408.75" customHeight="1">
      <c r="A11" s="46"/>
      <c r="B11" s="21" t="s">
        <v>17</v>
      </c>
      <c r="C11" s="22" t="s">
        <v>18</v>
      </c>
      <c r="D11" s="23">
        <v>6721</v>
      </c>
      <c r="E11" s="11">
        <v>7000</v>
      </c>
      <c r="F11" s="13">
        <v>7660</v>
      </c>
      <c r="G11" s="11">
        <v>7700</v>
      </c>
      <c r="H11" s="13">
        <v>6052</v>
      </c>
      <c r="I11" s="11">
        <v>9100</v>
      </c>
      <c r="J11" s="13">
        <v>2413</v>
      </c>
      <c r="K11" s="11">
        <v>4120</v>
      </c>
      <c r="L11" s="11">
        <v>7055</v>
      </c>
      <c r="M11" s="11">
        <v>9555</v>
      </c>
      <c r="N11" s="12">
        <f>100%</f>
        <v>1</v>
      </c>
      <c r="O11" s="11">
        <v>13400</v>
      </c>
      <c r="P11" s="11"/>
      <c r="Q11" s="11"/>
      <c r="R11" s="11"/>
      <c r="S11" s="11"/>
      <c r="T11" s="11">
        <v>13400</v>
      </c>
      <c r="U11" s="11">
        <v>9555</v>
      </c>
      <c r="V11" s="12">
        <f>+U11/T11</f>
        <v>0.7130597014925373</v>
      </c>
      <c r="W11" s="35" t="s">
        <v>68</v>
      </c>
      <c r="X11" s="22" t="s">
        <v>41</v>
      </c>
    </row>
    <row r="12" spans="1:24" ht="408.75" customHeight="1">
      <c r="A12" s="47"/>
      <c r="B12" s="21" t="s">
        <v>51</v>
      </c>
      <c r="C12" s="22" t="s">
        <v>18</v>
      </c>
      <c r="D12" s="23">
        <v>226</v>
      </c>
      <c r="E12" s="11" t="s">
        <v>19</v>
      </c>
      <c r="F12" s="13" t="s">
        <v>19</v>
      </c>
      <c r="G12" s="11">
        <v>221</v>
      </c>
      <c r="H12" s="13">
        <v>223</v>
      </c>
      <c r="I12" s="11">
        <v>217</v>
      </c>
      <c r="J12" s="13" t="s">
        <v>19</v>
      </c>
      <c r="K12" s="11">
        <v>2</v>
      </c>
      <c r="L12" s="11">
        <v>18</v>
      </c>
      <c r="M12" s="11">
        <v>200</v>
      </c>
      <c r="N12" s="12">
        <f>M12/I12</f>
        <v>0.9216589861751152</v>
      </c>
      <c r="O12" s="11">
        <v>174</v>
      </c>
      <c r="P12" s="11"/>
      <c r="Q12" s="11"/>
      <c r="R12" s="11"/>
      <c r="S12" s="11"/>
      <c r="T12" s="11">
        <f>+G12+I12+O12</f>
        <v>612</v>
      </c>
      <c r="U12" s="11">
        <f>+H12+M12</f>
        <v>423</v>
      </c>
      <c r="V12" s="12">
        <f>+U12/T12</f>
        <v>0.6911764705882353</v>
      </c>
      <c r="W12" s="35" t="s">
        <v>69</v>
      </c>
      <c r="X12" s="22" t="s">
        <v>41</v>
      </c>
    </row>
    <row r="13" spans="1:24" ht="408.75" customHeight="1">
      <c r="A13" s="45" t="s">
        <v>20</v>
      </c>
      <c r="B13" s="21" t="s">
        <v>21</v>
      </c>
      <c r="C13" s="22" t="s">
        <v>18</v>
      </c>
      <c r="D13" s="23">
        <v>1254</v>
      </c>
      <c r="E13" s="11">
        <v>1250</v>
      </c>
      <c r="F13" s="13">
        <v>1251</v>
      </c>
      <c r="G13" s="11">
        <v>1910</v>
      </c>
      <c r="H13" s="13">
        <v>2408</v>
      </c>
      <c r="I13" s="11">
        <v>1908</v>
      </c>
      <c r="J13" s="13" t="s">
        <v>19</v>
      </c>
      <c r="K13" s="11">
        <v>313</v>
      </c>
      <c r="L13" s="11">
        <f>+K13+441</f>
        <v>754</v>
      </c>
      <c r="M13" s="39">
        <f>+L13+1451</f>
        <v>2205</v>
      </c>
      <c r="N13" s="12">
        <f>100%</f>
        <v>1</v>
      </c>
      <c r="O13" s="11">
        <v>1930</v>
      </c>
      <c r="P13" s="11"/>
      <c r="Q13" s="11"/>
      <c r="R13" s="11"/>
      <c r="S13" s="11"/>
      <c r="T13" s="11">
        <f>+E13+I13+G13+O13</f>
        <v>6998</v>
      </c>
      <c r="U13" s="11">
        <f>+F13+H13+M13</f>
        <v>5864</v>
      </c>
      <c r="V13" s="12">
        <f>+U13/T13</f>
        <v>0.8379537010574449</v>
      </c>
      <c r="W13" s="35" t="s">
        <v>70</v>
      </c>
      <c r="X13" s="22" t="s">
        <v>42</v>
      </c>
    </row>
    <row r="14" spans="1:24" ht="408.75" customHeight="1">
      <c r="A14" s="46"/>
      <c r="B14" s="56" t="s">
        <v>23</v>
      </c>
      <c r="C14" s="56" t="s">
        <v>39</v>
      </c>
      <c r="D14" s="56">
        <v>0</v>
      </c>
      <c r="E14" s="56">
        <v>4</v>
      </c>
      <c r="F14" s="56">
        <v>3</v>
      </c>
      <c r="G14" s="56">
        <v>6</v>
      </c>
      <c r="H14" s="56">
        <v>7</v>
      </c>
      <c r="I14" s="56">
        <v>8</v>
      </c>
      <c r="J14" s="56" t="s">
        <v>19</v>
      </c>
      <c r="K14" s="56" t="s">
        <v>19</v>
      </c>
      <c r="L14" s="56" t="s">
        <v>19</v>
      </c>
      <c r="M14" s="56">
        <v>8</v>
      </c>
      <c r="N14" s="58">
        <f>+M14/I14</f>
        <v>1</v>
      </c>
      <c r="O14" s="56">
        <v>7</v>
      </c>
      <c r="P14" s="56"/>
      <c r="Q14" s="56"/>
      <c r="R14" s="56"/>
      <c r="S14" s="56"/>
      <c r="T14" s="56">
        <f>+E14+I14+G14+O14</f>
        <v>25</v>
      </c>
      <c r="U14" s="56">
        <f>+H14+F14+M14</f>
        <v>18</v>
      </c>
      <c r="V14" s="58">
        <f>+U14/T14</f>
        <v>0.72</v>
      </c>
      <c r="W14" s="79" t="s">
        <v>71</v>
      </c>
      <c r="X14" s="81" t="s">
        <v>42</v>
      </c>
    </row>
    <row r="15" spans="1:24" ht="408.75" customHeight="1">
      <c r="A15" s="46"/>
      <c r="B15" s="57"/>
      <c r="C15" s="57"/>
      <c r="D15" s="57"/>
      <c r="E15" s="57"/>
      <c r="F15" s="57"/>
      <c r="G15" s="57"/>
      <c r="H15" s="57"/>
      <c r="I15" s="57"/>
      <c r="J15" s="57"/>
      <c r="K15" s="57"/>
      <c r="L15" s="57"/>
      <c r="M15" s="57"/>
      <c r="N15" s="59"/>
      <c r="O15" s="57"/>
      <c r="P15" s="57"/>
      <c r="Q15" s="57"/>
      <c r="R15" s="57"/>
      <c r="S15" s="57"/>
      <c r="T15" s="57"/>
      <c r="U15" s="57"/>
      <c r="V15" s="59"/>
      <c r="W15" s="80"/>
      <c r="X15" s="82"/>
    </row>
    <row r="16" spans="1:24" ht="276" customHeight="1">
      <c r="A16" s="47"/>
      <c r="B16" s="21" t="s">
        <v>22</v>
      </c>
      <c r="C16" s="22" t="s">
        <v>18</v>
      </c>
      <c r="D16" s="23">
        <v>259</v>
      </c>
      <c r="E16" s="11">
        <v>300</v>
      </c>
      <c r="F16" s="13">
        <v>321</v>
      </c>
      <c r="G16" s="11">
        <v>360</v>
      </c>
      <c r="H16" s="13">
        <v>545</v>
      </c>
      <c r="I16" s="11">
        <v>470</v>
      </c>
      <c r="J16" s="17">
        <v>104</v>
      </c>
      <c r="K16" s="11">
        <f>104+132</f>
        <v>236</v>
      </c>
      <c r="L16" s="11">
        <v>456</v>
      </c>
      <c r="M16" s="11">
        <v>595</v>
      </c>
      <c r="N16" s="12">
        <v>1</v>
      </c>
      <c r="O16" s="11">
        <v>600</v>
      </c>
      <c r="P16" s="11"/>
      <c r="Q16" s="11"/>
      <c r="R16" s="11"/>
      <c r="S16" s="11"/>
      <c r="T16" s="11">
        <v>600</v>
      </c>
      <c r="U16" s="11">
        <v>595</v>
      </c>
      <c r="V16" s="12">
        <f>+U16/T16</f>
        <v>0.9916666666666667</v>
      </c>
      <c r="W16" s="35" t="s">
        <v>72</v>
      </c>
      <c r="X16" s="22" t="s">
        <v>42</v>
      </c>
    </row>
    <row r="17" spans="1:24" ht="361.5" customHeight="1">
      <c r="A17" s="45" t="s">
        <v>25</v>
      </c>
      <c r="B17" s="21" t="s">
        <v>26</v>
      </c>
      <c r="C17" s="22" t="s">
        <v>18</v>
      </c>
      <c r="D17" s="23">
        <v>328340</v>
      </c>
      <c r="E17" s="11">
        <v>180000</v>
      </c>
      <c r="F17" s="13">
        <v>193993</v>
      </c>
      <c r="G17" s="11">
        <v>1053900</v>
      </c>
      <c r="H17" s="13">
        <v>1423025</v>
      </c>
      <c r="I17" s="11">
        <v>3874830</v>
      </c>
      <c r="J17" s="13">
        <v>7817</v>
      </c>
      <c r="K17" s="11">
        <v>1512391</v>
      </c>
      <c r="L17" s="11">
        <f>+K17+12140</f>
        <v>1524531</v>
      </c>
      <c r="M17" s="11">
        <f>+L17+8725294</f>
        <v>10249825</v>
      </c>
      <c r="N17" s="12">
        <v>1</v>
      </c>
      <c r="O17" s="11">
        <v>3891270</v>
      </c>
      <c r="P17" s="11"/>
      <c r="Q17" s="11"/>
      <c r="R17" s="11"/>
      <c r="S17" s="11"/>
      <c r="T17" s="11">
        <f>+E17+G17+I17+O17</f>
        <v>9000000</v>
      </c>
      <c r="U17" s="11">
        <f>+H17+F17+M17</f>
        <v>11866843</v>
      </c>
      <c r="V17" s="12">
        <v>1</v>
      </c>
      <c r="W17" s="35" t="s">
        <v>73</v>
      </c>
      <c r="X17" s="22" t="s">
        <v>43</v>
      </c>
    </row>
    <row r="18" spans="1:24" ht="408.75" customHeight="1">
      <c r="A18" s="46"/>
      <c r="B18" s="21" t="s">
        <v>27</v>
      </c>
      <c r="C18" s="22" t="s">
        <v>24</v>
      </c>
      <c r="D18" s="23">
        <v>2349339</v>
      </c>
      <c r="E18" s="11">
        <v>300000</v>
      </c>
      <c r="F18" s="13">
        <v>305995</v>
      </c>
      <c r="G18" s="11">
        <v>600000</v>
      </c>
      <c r="H18" s="13">
        <v>341253</v>
      </c>
      <c r="I18" s="11">
        <v>351247</v>
      </c>
      <c r="J18" s="13">
        <v>39330</v>
      </c>
      <c r="K18" s="11">
        <f>+J18+123496</f>
        <v>162826</v>
      </c>
      <c r="L18" s="11">
        <f>+K18+306+307</f>
        <v>163439</v>
      </c>
      <c r="M18" s="11">
        <f>+L18+44600+155452</f>
        <v>363491</v>
      </c>
      <c r="N18" s="12">
        <v>1</v>
      </c>
      <c r="O18" s="11">
        <v>198753</v>
      </c>
      <c r="P18" s="11"/>
      <c r="Q18" s="11"/>
      <c r="R18" s="11"/>
      <c r="S18" s="11"/>
      <c r="T18" s="11">
        <f>+E18+G18+I18+O18</f>
        <v>1450000</v>
      </c>
      <c r="U18" s="11">
        <f>+H18+F18+M18</f>
        <v>1010739</v>
      </c>
      <c r="V18" s="12">
        <f>+U18/T18</f>
        <v>0.6970613793103448</v>
      </c>
      <c r="W18" s="35" t="s">
        <v>82</v>
      </c>
      <c r="X18" s="22" t="s">
        <v>43</v>
      </c>
    </row>
    <row r="19" spans="1:24" ht="362.25" customHeight="1">
      <c r="A19" s="45" t="s">
        <v>28</v>
      </c>
      <c r="B19" s="21" t="s">
        <v>29</v>
      </c>
      <c r="C19" s="22" t="s">
        <v>24</v>
      </c>
      <c r="D19" s="16">
        <v>0.69</v>
      </c>
      <c r="E19" s="12">
        <v>0.7</v>
      </c>
      <c r="F19" s="25">
        <v>0.7948</v>
      </c>
      <c r="G19" s="12">
        <v>0.8</v>
      </c>
      <c r="H19" s="16">
        <v>1</v>
      </c>
      <c r="I19" s="12">
        <v>1</v>
      </c>
      <c r="J19" s="13" t="s">
        <v>19</v>
      </c>
      <c r="K19" s="27">
        <v>0.0928</v>
      </c>
      <c r="L19" s="27">
        <v>0.0928</v>
      </c>
      <c r="M19" s="11">
        <v>100</v>
      </c>
      <c r="N19" s="40">
        <v>1</v>
      </c>
      <c r="O19" s="12">
        <v>1</v>
      </c>
      <c r="P19" s="12"/>
      <c r="Q19" s="12"/>
      <c r="R19" s="12"/>
      <c r="S19" s="12"/>
      <c r="T19" s="12">
        <v>1</v>
      </c>
      <c r="U19" s="12">
        <f>+H19</f>
        <v>1</v>
      </c>
      <c r="V19" s="12">
        <v>1</v>
      </c>
      <c r="W19" s="35" t="s">
        <v>74</v>
      </c>
      <c r="X19" s="22" t="s">
        <v>42</v>
      </c>
    </row>
    <row r="20" spans="1:24" ht="347.25" customHeight="1">
      <c r="A20" s="46"/>
      <c r="B20" s="21" t="s">
        <v>30</v>
      </c>
      <c r="C20" s="22" t="s">
        <v>24</v>
      </c>
      <c r="D20" s="23">
        <v>0</v>
      </c>
      <c r="E20" s="11">
        <v>3</v>
      </c>
      <c r="F20" s="13">
        <v>3</v>
      </c>
      <c r="G20" s="11">
        <v>3</v>
      </c>
      <c r="H20" s="13">
        <v>3</v>
      </c>
      <c r="I20" s="11">
        <v>2</v>
      </c>
      <c r="J20" s="13" t="s">
        <v>19</v>
      </c>
      <c r="L20" s="11">
        <v>1</v>
      </c>
      <c r="M20" s="11">
        <v>2</v>
      </c>
      <c r="N20" s="12">
        <f>+M20/I20</f>
        <v>1</v>
      </c>
      <c r="O20" s="11">
        <v>0</v>
      </c>
      <c r="P20" s="11"/>
      <c r="Q20" s="11"/>
      <c r="R20" s="11"/>
      <c r="S20" s="11"/>
      <c r="T20" s="11">
        <f>+E20+I20+G20+O20</f>
        <v>8</v>
      </c>
      <c r="U20" s="11">
        <v>8</v>
      </c>
      <c r="V20" s="12">
        <f>+U20/T20</f>
        <v>1</v>
      </c>
      <c r="W20" s="35" t="s">
        <v>75</v>
      </c>
      <c r="X20" s="22" t="s">
        <v>42</v>
      </c>
    </row>
    <row r="21" spans="1:24" ht="349.5" customHeight="1">
      <c r="A21" s="46"/>
      <c r="B21" s="81" t="s">
        <v>80</v>
      </c>
      <c r="C21" s="81" t="s">
        <v>18</v>
      </c>
      <c r="D21" s="81" t="s">
        <v>19</v>
      </c>
      <c r="E21" s="81" t="s">
        <v>19</v>
      </c>
      <c r="F21" s="81">
        <v>2</v>
      </c>
      <c r="G21" s="81">
        <v>3</v>
      </c>
      <c r="H21" s="81">
        <v>3</v>
      </c>
      <c r="I21" s="81">
        <v>2</v>
      </c>
      <c r="J21" s="81" t="s">
        <v>19</v>
      </c>
      <c r="K21" s="81" t="s">
        <v>19</v>
      </c>
      <c r="L21" s="81" t="s">
        <v>19</v>
      </c>
      <c r="M21" s="87">
        <v>0</v>
      </c>
      <c r="N21" s="58">
        <f>+M21/I21</f>
        <v>0</v>
      </c>
      <c r="O21" s="56">
        <v>1</v>
      </c>
      <c r="P21" s="11"/>
      <c r="Q21" s="11"/>
      <c r="R21" s="11"/>
      <c r="S21" s="11"/>
      <c r="T21" s="56">
        <f>I21+G21+O21</f>
        <v>6</v>
      </c>
      <c r="U21" s="56">
        <f>+H21+F21+M21</f>
        <v>5</v>
      </c>
      <c r="V21" s="58">
        <f>+U21/T21</f>
        <v>0.8333333333333334</v>
      </c>
      <c r="W21" s="85" t="s">
        <v>81</v>
      </c>
      <c r="X21" s="81" t="s">
        <v>44</v>
      </c>
    </row>
    <row r="22" spans="1:24" ht="303" customHeight="1">
      <c r="A22" s="46"/>
      <c r="B22" s="82"/>
      <c r="C22" s="82"/>
      <c r="D22" s="82"/>
      <c r="E22" s="82"/>
      <c r="F22" s="82"/>
      <c r="G22" s="82"/>
      <c r="H22" s="82"/>
      <c r="I22" s="82"/>
      <c r="J22" s="82"/>
      <c r="K22" s="82"/>
      <c r="L22" s="82"/>
      <c r="M22" s="88"/>
      <c r="N22" s="59"/>
      <c r="O22" s="57"/>
      <c r="P22" s="11"/>
      <c r="Q22" s="11"/>
      <c r="R22" s="11"/>
      <c r="S22" s="11"/>
      <c r="T22" s="57"/>
      <c r="U22" s="57"/>
      <c r="V22" s="59"/>
      <c r="W22" s="86"/>
      <c r="X22" s="82"/>
    </row>
    <row r="23" spans="1:24" ht="136.5" customHeight="1" hidden="1">
      <c r="A23" s="47"/>
      <c r="B23" s="21" t="s">
        <v>31</v>
      </c>
      <c r="C23" s="22" t="s">
        <v>18</v>
      </c>
      <c r="D23" s="16">
        <v>0.46</v>
      </c>
      <c r="E23" s="26">
        <v>0.495</v>
      </c>
      <c r="F23" s="25">
        <v>0.6442</v>
      </c>
      <c r="G23" s="12">
        <v>0.53</v>
      </c>
      <c r="H23" s="12">
        <v>0.756</v>
      </c>
      <c r="I23" s="27">
        <v>0.565</v>
      </c>
      <c r="J23" s="36">
        <v>0.7572</v>
      </c>
      <c r="K23" s="25">
        <v>0.7774</v>
      </c>
      <c r="L23" s="13"/>
      <c r="M23" s="13"/>
      <c r="N23" s="12">
        <f>+L23/I23</f>
        <v>0</v>
      </c>
      <c r="O23" s="12">
        <v>0.6</v>
      </c>
      <c r="P23" s="11"/>
      <c r="Q23" s="11"/>
      <c r="R23" s="11"/>
      <c r="S23" s="11"/>
      <c r="T23" s="12">
        <v>0.6</v>
      </c>
      <c r="U23" s="16">
        <f>+J23</f>
        <v>0.7572</v>
      </c>
      <c r="V23" s="12">
        <f>+U23/T23</f>
        <v>1.262</v>
      </c>
      <c r="W23" s="35"/>
      <c r="X23" s="22" t="s">
        <v>45</v>
      </c>
    </row>
    <row r="24" spans="1:24" ht="287.25" customHeight="1">
      <c r="A24" s="21" t="s">
        <v>32</v>
      </c>
      <c r="B24" s="21" t="s">
        <v>65</v>
      </c>
      <c r="C24" s="22" t="s">
        <v>38</v>
      </c>
      <c r="D24" s="23">
        <v>0</v>
      </c>
      <c r="E24" s="11">
        <v>18</v>
      </c>
      <c r="F24" s="13">
        <v>20</v>
      </c>
      <c r="G24" s="11">
        <v>31</v>
      </c>
      <c r="H24" s="13">
        <v>30</v>
      </c>
      <c r="I24" s="11">
        <v>33</v>
      </c>
      <c r="J24" s="13">
        <v>30</v>
      </c>
      <c r="K24" s="13">
        <v>30</v>
      </c>
      <c r="L24" s="13">
        <v>31</v>
      </c>
      <c r="M24" s="13">
        <f>+L24+2</f>
        <v>33</v>
      </c>
      <c r="N24" s="12">
        <f>+M24/I24</f>
        <v>1</v>
      </c>
      <c r="O24" s="11">
        <v>33</v>
      </c>
      <c r="P24" s="11"/>
      <c r="Q24" s="11"/>
      <c r="R24" s="11"/>
      <c r="S24" s="11"/>
      <c r="T24" s="11">
        <v>33</v>
      </c>
      <c r="U24" s="17">
        <v>33</v>
      </c>
      <c r="V24" s="12">
        <f>+U24/T24</f>
        <v>1</v>
      </c>
      <c r="W24" s="35" t="s">
        <v>76</v>
      </c>
      <c r="X24" s="22" t="s">
        <v>46</v>
      </c>
    </row>
    <row r="25" spans="1:24" ht="285" customHeight="1">
      <c r="A25" s="28" t="s">
        <v>33</v>
      </c>
      <c r="B25" s="21" t="s">
        <v>34</v>
      </c>
      <c r="C25" s="22" t="s">
        <v>24</v>
      </c>
      <c r="D25" s="23">
        <v>3</v>
      </c>
      <c r="E25" s="11" t="s">
        <v>19</v>
      </c>
      <c r="F25" s="13" t="s">
        <v>19</v>
      </c>
      <c r="G25" s="11">
        <v>5</v>
      </c>
      <c r="H25" s="13">
        <v>5</v>
      </c>
      <c r="I25" s="11">
        <v>7</v>
      </c>
      <c r="J25" s="13" t="s">
        <v>19</v>
      </c>
      <c r="K25" s="13" t="s">
        <v>19</v>
      </c>
      <c r="L25" s="13">
        <v>1</v>
      </c>
      <c r="M25" s="13">
        <f>+L25+6</f>
        <v>7</v>
      </c>
      <c r="N25" s="12">
        <f>+L25/I25</f>
        <v>0.14285714285714285</v>
      </c>
      <c r="O25" s="11">
        <v>9</v>
      </c>
      <c r="P25" s="11"/>
      <c r="Q25" s="11"/>
      <c r="R25" s="11"/>
      <c r="S25" s="11"/>
      <c r="T25" s="11">
        <f>+O25</f>
        <v>9</v>
      </c>
      <c r="U25" s="13">
        <f>+I25</f>
        <v>7</v>
      </c>
      <c r="V25" s="16">
        <f>+U25/T25</f>
        <v>0.7777777777777778</v>
      </c>
      <c r="W25" s="35" t="s">
        <v>77</v>
      </c>
      <c r="X25" s="22" t="s">
        <v>48</v>
      </c>
    </row>
    <row r="26" spans="1:24" ht="409.5" customHeight="1">
      <c r="A26" s="81" t="s">
        <v>35</v>
      </c>
      <c r="B26" s="81" t="s">
        <v>36</v>
      </c>
      <c r="C26" s="81" t="s">
        <v>39</v>
      </c>
      <c r="D26" s="77">
        <v>0.62</v>
      </c>
      <c r="E26" s="56" t="s">
        <v>19</v>
      </c>
      <c r="F26" s="87" t="s">
        <v>19</v>
      </c>
      <c r="G26" s="58">
        <v>0.86</v>
      </c>
      <c r="H26" s="58">
        <v>1.02</v>
      </c>
      <c r="I26" s="58">
        <v>0.96</v>
      </c>
      <c r="J26" s="73">
        <v>0.5086</v>
      </c>
      <c r="K26" s="75">
        <v>0.72</v>
      </c>
      <c r="L26" s="77">
        <v>0.79</v>
      </c>
      <c r="M26" s="77">
        <v>0.9915</v>
      </c>
      <c r="N26" s="58">
        <f>100%</f>
        <v>1</v>
      </c>
      <c r="O26" s="58">
        <v>1</v>
      </c>
      <c r="P26" s="11"/>
      <c r="Q26" s="11"/>
      <c r="R26" s="11"/>
      <c r="S26" s="11"/>
      <c r="T26" s="58">
        <v>1</v>
      </c>
      <c r="U26" s="89">
        <v>0.99</v>
      </c>
      <c r="V26" s="77">
        <f>+U26/T26</f>
        <v>0.99</v>
      </c>
      <c r="W26" s="79" t="s">
        <v>78</v>
      </c>
      <c r="X26" s="81" t="s">
        <v>49</v>
      </c>
    </row>
    <row r="27" spans="1:24" ht="17.25">
      <c r="A27" s="82"/>
      <c r="B27" s="82"/>
      <c r="C27" s="82"/>
      <c r="D27" s="78"/>
      <c r="E27" s="57"/>
      <c r="F27" s="88"/>
      <c r="G27" s="59"/>
      <c r="H27" s="59"/>
      <c r="I27" s="59"/>
      <c r="J27" s="74"/>
      <c r="K27" s="76"/>
      <c r="L27" s="78"/>
      <c r="M27" s="78"/>
      <c r="N27" s="59"/>
      <c r="O27" s="59"/>
      <c r="P27" s="11"/>
      <c r="Q27" s="11"/>
      <c r="R27" s="11"/>
      <c r="S27" s="11"/>
      <c r="T27" s="59"/>
      <c r="U27" s="90"/>
      <c r="V27" s="78"/>
      <c r="W27" s="80"/>
      <c r="X27" s="82"/>
    </row>
    <row r="28" spans="1:24" ht="409.5" customHeight="1">
      <c r="A28" s="28" t="s">
        <v>37</v>
      </c>
      <c r="B28" s="21" t="s">
        <v>54</v>
      </c>
      <c r="C28" s="22" t="s">
        <v>24</v>
      </c>
      <c r="D28" s="23" t="s">
        <v>55</v>
      </c>
      <c r="E28" s="11" t="s">
        <v>19</v>
      </c>
      <c r="F28" s="13" t="s">
        <v>19</v>
      </c>
      <c r="G28" s="11">
        <v>250000</v>
      </c>
      <c r="H28" s="13">
        <v>215607</v>
      </c>
      <c r="I28" s="11">
        <v>285000</v>
      </c>
      <c r="J28" s="13">
        <v>3910</v>
      </c>
      <c r="K28" s="37">
        <f>+J28+4512+150958</f>
        <v>159380</v>
      </c>
      <c r="L28" s="13">
        <f>+K28+7624+97130</f>
        <v>264134</v>
      </c>
      <c r="M28" s="13">
        <f>+L28+118998+6843</f>
        <v>389975</v>
      </c>
      <c r="N28" s="12">
        <v>1</v>
      </c>
      <c r="O28" s="11">
        <v>250000</v>
      </c>
      <c r="P28" s="11"/>
      <c r="Q28" s="11"/>
      <c r="R28" s="11"/>
      <c r="S28" s="11"/>
      <c r="T28" s="11">
        <v>750000</v>
      </c>
      <c r="U28" s="13">
        <f>+H28+M28</f>
        <v>605582</v>
      </c>
      <c r="V28" s="16">
        <f>+U28/T28</f>
        <v>0.8074426666666666</v>
      </c>
      <c r="W28" s="35" t="s">
        <v>79</v>
      </c>
      <c r="X28" s="22" t="s">
        <v>50</v>
      </c>
    </row>
    <row r="29" spans="1:24" ht="48" customHeight="1">
      <c r="A29" s="29"/>
      <c r="B29" s="30"/>
      <c r="C29" s="31"/>
      <c r="D29" s="31"/>
      <c r="E29" s="32"/>
      <c r="F29" s="14"/>
      <c r="G29" s="14"/>
      <c r="H29" s="14"/>
      <c r="I29" s="32"/>
      <c r="J29" s="14"/>
      <c r="K29" s="14"/>
      <c r="L29" s="14"/>
      <c r="M29" s="14"/>
      <c r="N29" s="14"/>
      <c r="O29" s="32"/>
      <c r="P29" s="32"/>
      <c r="Q29" s="32"/>
      <c r="R29" s="32"/>
      <c r="S29" s="32"/>
      <c r="T29" s="32"/>
      <c r="U29" s="14"/>
      <c r="V29" s="14"/>
      <c r="W29" s="14"/>
      <c r="X29" s="31"/>
    </row>
    <row r="30" spans="1:24" ht="66.75" customHeight="1">
      <c r="A30" s="71" t="s">
        <v>64</v>
      </c>
      <c r="B30" s="72"/>
      <c r="C30" s="72"/>
      <c r="D30" s="72"/>
      <c r="E30" s="72"/>
      <c r="F30" s="72"/>
      <c r="G30" s="72"/>
      <c r="H30" s="72"/>
      <c r="I30" s="72"/>
      <c r="J30" s="72"/>
      <c r="K30" s="72"/>
      <c r="L30" s="72"/>
      <c r="M30" s="72"/>
      <c r="N30" s="72"/>
      <c r="O30" s="72"/>
      <c r="P30" s="72"/>
      <c r="Q30" s="72"/>
      <c r="R30" s="72"/>
      <c r="S30" s="72"/>
      <c r="T30" s="72"/>
      <c r="U30" s="72"/>
      <c r="V30" s="72"/>
      <c r="W30" s="72"/>
      <c r="X30" s="72"/>
    </row>
    <row r="31" spans="1:24" ht="46.5" customHeight="1">
      <c r="A31" s="71"/>
      <c r="B31" s="72"/>
      <c r="C31" s="72"/>
      <c r="D31" s="72"/>
      <c r="E31" s="72"/>
      <c r="F31" s="72"/>
      <c r="G31" s="72"/>
      <c r="H31" s="72"/>
      <c r="I31" s="72"/>
      <c r="J31" s="72"/>
      <c r="K31" s="72"/>
      <c r="L31" s="72"/>
      <c r="M31" s="72"/>
      <c r="N31" s="72"/>
      <c r="O31" s="72"/>
      <c r="P31" s="72"/>
      <c r="Q31" s="72"/>
      <c r="R31" s="72"/>
      <c r="S31" s="72"/>
      <c r="T31" s="72"/>
      <c r="U31" s="72"/>
      <c r="V31" s="72"/>
      <c r="W31" s="72"/>
      <c r="X31" s="72"/>
    </row>
  </sheetData>
  <sheetProtection/>
  <mergeCells count="117">
    <mergeCell ref="B21:B22"/>
    <mergeCell ref="C21:C22"/>
    <mergeCell ref="D21:D22"/>
    <mergeCell ref="E21:E22"/>
    <mergeCell ref="F21:F22"/>
    <mergeCell ref="X26:X27"/>
    <mergeCell ref="N26:N27"/>
    <mergeCell ref="O26:O27"/>
    <mergeCell ref="T26:T27"/>
    <mergeCell ref="U26:U27"/>
    <mergeCell ref="V26:V27"/>
    <mergeCell ref="L21:L22"/>
    <mergeCell ref="M21:M22"/>
    <mergeCell ref="N21:N22"/>
    <mergeCell ref="O21:O22"/>
    <mergeCell ref="T21:T22"/>
    <mergeCell ref="G21:G22"/>
    <mergeCell ref="H21:H22"/>
    <mergeCell ref="I21:I22"/>
    <mergeCell ref="J21:J22"/>
    <mergeCell ref="K21:K22"/>
    <mergeCell ref="A26:A27"/>
    <mergeCell ref="B26:B27"/>
    <mergeCell ref="C26:C27"/>
    <mergeCell ref="D26:D27"/>
    <mergeCell ref="E26:E27"/>
    <mergeCell ref="F26:F27"/>
    <mergeCell ref="G26:G27"/>
    <mergeCell ref="H26:H27"/>
    <mergeCell ref="I26:I27"/>
    <mergeCell ref="P7:P8"/>
    <mergeCell ref="U7:U8"/>
    <mergeCell ref="M14:M15"/>
    <mergeCell ref="X14:X15"/>
    <mergeCell ref="W26:W27"/>
    <mergeCell ref="U21:U22"/>
    <mergeCell ref="V21:V22"/>
    <mergeCell ref="W21:W22"/>
    <mergeCell ref="X21:X22"/>
    <mergeCell ref="O14:O15"/>
    <mergeCell ref="P14:P15"/>
    <mergeCell ref="Q14:Q15"/>
    <mergeCell ref="R14:R15"/>
    <mergeCell ref="S14:S15"/>
    <mergeCell ref="T14:T15"/>
    <mergeCell ref="X7:X8"/>
    <mergeCell ref="J7:M7"/>
    <mergeCell ref="T7:T8"/>
    <mergeCell ref="C9:C10"/>
    <mergeCell ref="D9:D10"/>
    <mergeCell ref="E9:E10"/>
    <mergeCell ref="F9:F10"/>
    <mergeCell ref="G9:G10"/>
    <mergeCell ref="H9:H10"/>
    <mergeCell ref="I9:I10"/>
    <mergeCell ref="J9:J10"/>
    <mergeCell ref="K9:K10"/>
    <mergeCell ref="X9:X10"/>
    <mergeCell ref="W9:W10"/>
    <mergeCell ref="V9:V10"/>
    <mergeCell ref="U9:U10"/>
    <mergeCell ref="L9:L10"/>
    <mergeCell ref="P9:P10"/>
    <mergeCell ref="Q9:Q10"/>
    <mergeCell ref="R9:R10"/>
    <mergeCell ref="S9:S10"/>
    <mergeCell ref="T9:T10"/>
    <mergeCell ref="G7:G8"/>
    <mergeCell ref="H7:H8"/>
    <mergeCell ref="A31:X31"/>
    <mergeCell ref="A30:X30"/>
    <mergeCell ref="A13:A16"/>
    <mergeCell ref="A17:A18"/>
    <mergeCell ref="A19:A23"/>
    <mergeCell ref="B14:B15"/>
    <mergeCell ref="C14:C15"/>
    <mergeCell ref="D14:D15"/>
    <mergeCell ref="E14:E15"/>
    <mergeCell ref="F14:F15"/>
    <mergeCell ref="G14:G15"/>
    <mergeCell ref="H14:H15"/>
    <mergeCell ref="I14:I15"/>
    <mergeCell ref="J14:J15"/>
    <mergeCell ref="K14:K15"/>
    <mergeCell ref="L14:L15"/>
    <mergeCell ref="J26:J27"/>
    <mergeCell ref="K26:K27"/>
    <mergeCell ref="L26:L27"/>
    <mergeCell ref="M26:M27"/>
    <mergeCell ref="W14:W15"/>
    <mergeCell ref="V14:V15"/>
    <mergeCell ref="N14:N15"/>
    <mergeCell ref="U14:U15"/>
    <mergeCell ref="A9:A12"/>
    <mergeCell ref="O7:O8"/>
    <mergeCell ref="N7:N8"/>
    <mergeCell ref="V7:V8"/>
    <mergeCell ref="A1:B3"/>
    <mergeCell ref="A5:X5"/>
    <mergeCell ref="A7:A8"/>
    <mergeCell ref="B7:B8"/>
    <mergeCell ref="C7:C8"/>
    <mergeCell ref="D7:D8"/>
    <mergeCell ref="E7:E8"/>
    <mergeCell ref="I7:I8"/>
    <mergeCell ref="Q7:Q8"/>
    <mergeCell ref="R7:R8"/>
    <mergeCell ref="S7:S8"/>
    <mergeCell ref="F7:F8"/>
    <mergeCell ref="M9:M10"/>
    <mergeCell ref="N9:N10"/>
    <mergeCell ref="O9:O10"/>
    <mergeCell ref="W7:W8"/>
    <mergeCell ref="W1:X1"/>
    <mergeCell ref="W2:X2"/>
    <mergeCell ref="W3:X3"/>
    <mergeCell ref="C1:V3"/>
  </mergeCells>
  <printOptions horizontalCentered="1"/>
  <pageMargins left="0.4330708661417323" right="0.4330708661417323" top="0.7480314960629921" bottom="0.5511811023622047" header="0.31496062992125984" footer="0.11811023622047245"/>
  <pageSetup fitToHeight="2" horizontalDpi="600" verticalDpi="600" orientation="landscape" paperSize="5" scale="30" r:id="rId2"/>
  <headerFooter differentFirst="1">
    <oddFooter>&amp;RPágina &amp;P de &amp;N</oddFooter>
  </headerFooter>
  <rowBreaks count="4" manualBreakCount="4">
    <brk id="12" max="23" man="1"/>
    <brk id="16" max="23" man="1"/>
    <brk id="18" max="23" man="1"/>
    <brk id="22" max="2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ALBA PATRICIA PEDROZO MANTILLA</dc:creator>
  <cp:keywords/>
  <dc:description/>
  <cp:lastModifiedBy>REINEL MAURICIO CAMARGO MARGARITA</cp:lastModifiedBy>
  <cp:lastPrinted>2018-02-20T19:06:07Z</cp:lastPrinted>
  <dcterms:created xsi:type="dcterms:W3CDTF">2016-06-27T17:21:45Z</dcterms:created>
  <dcterms:modified xsi:type="dcterms:W3CDTF">2018-06-26T20:01:24Z</dcterms:modified>
  <cp:category/>
  <cp:version/>
  <cp:contentType/>
  <cp:contentStatus/>
</cp:coreProperties>
</file>